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8_{FAA2DD68-F043-42A9-82DF-2097E4AFE608}" xr6:coauthVersionLast="47" xr6:coauthVersionMax="47" xr10:uidLastSave="{00000000-0000-0000-0000-000000000000}"/>
  <bookViews>
    <workbookView xWindow="-108" yWindow="-108" windowWidth="23256" windowHeight="13896" xr2:uid="{68F7FBE6-3BCB-BF47-9255-BE9403D940D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7" i="1" l="1"/>
  <c r="F9" i="1"/>
  <c r="D4" i="1"/>
  <c r="D6" i="1" s="1"/>
  <c r="L13" i="1"/>
  <c r="L14" i="1"/>
  <c r="L15" i="1"/>
  <c r="L16" i="1"/>
  <c r="L17" i="1"/>
  <c r="K13" i="1"/>
  <c r="K14" i="1"/>
  <c r="K15" i="1"/>
  <c r="K16" i="1"/>
  <c r="K17" i="1"/>
  <c r="J13" i="1"/>
  <c r="J14" i="1"/>
  <c r="J15" i="1"/>
  <c r="J16" i="1"/>
  <c r="J17" i="1"/>
  <c r="I13" i="1"/>
  <c r="I14" i="1"/>
  <c r="I15" i="1"/>
  <c r="I16" i="1"/>
  <c r="I17" i="1"/>
  <c r="I12" i="1"/>
  <c r="K12" i="1"/>
  <c r="L12" i="1"/>
  <c r="J12" i="1"/>
  <c r="D9" i="1" l="1"/>
  <c r="C23" i="1" s="1"/>
  <c r="C25" i="1" l="1"/>
  <c r="E15" i="1"/>
  <c r="E24" i="1" s="1"/>
  <c r="D14" i="1"/>
  <c r="D23" i="1" s="1"/>
  <c r="G12" i="1"/>
  <c r="G21" i="1" s="1"/>
  <c r="E13" i="1"/>
  <c r="E22" i="1" s="1"/>
  <c r="F16" i="1"/>
  <c r="F25" i="1" s="1"/>
  <c r="C13" i="1"/>
  <c r="F13" i="1"/>
  <c r="F22" i="1" s="1"/>
  <c r="G16" i="1"/>
  <c r="G25" i="1" s="1"/>
  <c r="C14" i="1"/>
  <c r="G13" i="1"/>
  <c r="G22" i="1" s="1"/>
  <c r="E17" i="1"/>
  <c r="E26" i="1" s="1"/>
  <c r="C15" i="1"/>
  <c r="E14" i="1"/>
  <c r="E23" i="1" s="1"/>
  <c r="F17" i="1"/>
  <c r="F26" i="1" s="1"/>
  <c r="C16" i="1"/>
  <c r="F14" i="1"/>
  <c r="F23" i="1" s="1"/>
  <c r="G17" i="1"/>
  <c r="G26" i="1" s="1"/>
  <c r="C17" i="1"/>
  <c r="C26" i="1"/>
  <c r="G14" i="1"/>
  <c r="G23" i="1" s="1"/>
  <c r="D13" i="1"/>
  <c r="D22" i="1" s="1"/>
  <c r="C12" i="1"/>
  <c r="C24" i="1"/>
  <c r="F15" i="1"/>
  <c r="F24" i="1" s="1"/>
  <c r="D15" i="1"/>
  <c r="D24" i="1" s="1"/>
  <c r="F12" i="1"/>
  <c r="F21" i="1" s="1"/>
  <c r="C22" i="1"/>
  <c r="G15" i="1"/>
  <c r="G24" i="1" s="1"/>
  <c r="D16" i="1"/>
  <c r="D25" i="1" s="1"/>
  <c r="E12" i="1"/>
  <c r="E21" i="1" s="1"/>
  <c r="C21" i="1"/>
  <c r="E16" i="1"/>
  <c r="E25" i="1" s="1"/>
  <c r="D17" i="1"/>
  <c r="D26" i="1" s="1"/>
  <c r="D12" i="1"/>
  <c r="D21" i="1" s="1"/>
</calcChain>
</file>

<file path=xl/sharedStrings.xml><?xml version="1.0" encoding="utf-8"?>
<sst xmlns="http://schemas.openxmlformats.org/spreadsheetml/2006/main" count="23" uniqueCount="19">
  <si>
    <t>Harvest Costs/Cut</t>
  </si>
  <si>
    <t>Expected Yield</t>
  </si>
  <si>
    <t>Total Season</t>
  </si>
  <si>
    <t>Cuttings</t>
  </si>
  <si>
    <t>Risk adjusted Price per DM ton</t>
  </si>
  <si>
    <t>1st (36%)</t>
  </si>
  <si>
    <t>2nd (25%)</t>
  </si>
  <si>
    <t>3rd (21%)</t>
  </si>
  <si>
    <t>4th (18%)</t>
  </si>
  <si>
    <t>Expected Yield (Tons DM/A)</t>
  </si>
  <si>
    <t>Total Season ($/A net)</t>
  </si>
  <si>
    <t>Individual Cutting ($/A net)</t>
  </si>
  <si>
    <t>Hay Price</t>
  </si>
  <si>
    <t>Price/DM Ton</t>
  </si>
  <si>
    <t>Weather/Harvest Risk Adjustment</t>
  </si>
  <si>
    <t>Hay DM %</t>
  </si>
  <si>
    <t>Harvest Costs</t>
  </si>
  <si>
    <t>Risk Adjusted price/DM ton</t>
  </si>
  <si>
    <t>Value in ( ) is DM/A in tons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</si>
</sst>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0.00"/>
    <numFmt numFmtId="165" formatCode="0.0"/>
  </numFmts>
  <fonts count="4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color theme="1"/>
      <name val="Lato Regular"/>
    </font>
    <font>
      <sz val="10"/>
      <color theme="1"/>
      <name val="Lato Regular"/>
    </font>
  </fonts>
  <fills count="4">
    <fill>
      <patternFill patternType="none"/>
    </fill>
    <fill>
      <patternFill patternType="gray125"/>
    </fill>
    <fill>
      <patternFill patternType="solid">
        <fgColor rgb="FFE9E9E8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6">
    <xf numFmtId="0" fontId="0" fillId="0" borderId="0" xfId="0"/>
    <xf numFmtId="165" fontId="2" fillId="2" borderId="7" xfId="0" applyNumberFormat="1" applyFont="1" applyFill="1" applyBorder="1" applyAlignment="1">
      <alignment horizontal="right" indent="1"/>
    </xf>
    <xf numFmtId="164" fontId="2" fillId="2" borderId="2" xfId="1" applyNumberFormat="1" applyFont="1" applyFill="1" applyBorder="1" applyAlignment="1">
      <alignment horizontal="right" vertical="center" indent="1"/>
    </xf>
    <xf numFmtId="164" fontId="2" fillId="2" borderId="7" xfId="0" applyNumberFormat="1" applyFont="1" applyFill="1" applyBorder="1" applyAlignment="1">
      <alignment horizontal="right" vertical="center" indent="1"/>
    </xf>
    <xf numFmtId="164" fontId="2" fillId="2" borderId="1" xfId="1" applyNumberFormat="1" applyFont="1" applyFill="1" applyBorder="1" applyAlignment="1">
      <alignment horizontal="right" vertical="center" indent="1"/>
    </xf>
    <xf numFmtId="165" fontId="2" fillId="2" borderId="13" xfId="0" applyNumberFormat="1" applyFont="1" applyFill="1" applyBorder="1" applyAlignment="1">
      <alignment horizontal="right" indent="1"/>
    </xf>
    <xf numFmtId="164" fontId="2" fillId="2" borderId="14" xfId="1" applyNumberFormat="1" applyFont="1" applyFill="1" applyBorder="1" applyAlignment="1">
      <alignment horizontal="right" vertical="center" indent="1"/>
    </xf>
    <xf numFmtId="164" fontId="2" fillId="2" borderId="15" xfId="1" applyNumberFormat="1" applyFont="1" applyFill="1" applyBorder="1" applyAlignment="1">
      <alignment horizontal="right" vertical="center" indent="1"/>
    </xf>
    <xf numFmtId="164" fontId="2" fillId="2" borderId="13" xfId="0" applyNumberFormat="1" applyFont="1" applyFill="1" applyBorder="1" applyAlignment="1">
      <alignment horizontal="right" vertical="center" indent="1"/>
    </xf>
    <xf numFmtId="164" fontId="2" fillId="3" borderId="15" xfId="1" applyNumberFormat="1" applyFont="1" applyFill="1" applyBorder="1" applyAlignment="1">
      <alignment horizontal="right" vertical="center" indent="1"/>
    </xf>
    <xf numFmtId="164" fontId="2" fillId="3" borderId="2" xfId="1" applyNumberFormat="1" applyFont="1" applyFill="1" applyBorder="1" applyAlignment="1">
      <alignment horizontal="right" vertical="center" indent="1"/>
    </xf>
    <xf numFmtId="164" fontId="2" fillId="3" borderId="12" xfId="1" applyNumberFormat="1" applyFont="1" applyFill="1" applyBorder="1" applyAlignment="1">
      <alignment horizontal="right" vertical="center" indent="1"/>
    </xf>
    <xf numFmtId="164" fontId="2" fillId="3" borderId="6" xfId="1" applyNumberFormat="1" applyFont="1" applyFill="1" applyBorder="1" applyAlignment="1">
      <alignment horizontal="right" vertical="center" indent="1"/>
    </xf>
    <xf numFmtId="0" fontId="0" fillId="3" borderId="0" xfId="0" applyFill="1"/>
    <xf numFmtId="0" fontId="3" fillId="3" borderId="11" xfId="0" applyFont="1" applyFill="1" applyBorder="1" applyAlignment="1">
      <alignment horizontal="right" vertical="center" wrapText="1"/>
    </xf>
    <xf numFmtId="44" fontId="0" fillId="3" borderId="0" xfId="0" applyNumberFormat="1" applyFill="1"/>
    <xf numFmtId="164" fontId="0" fillId="3" borderId="0" xfId="0" applyNumberFormat="1" applyFill="1"/>
    <xf numFmtId="2" fontId="0" fillId="3" borderId="0" xfId="0" applyNumberFormat="1" applyFill="1"/>
    <xf numFmtId="0" fontId="2" fillId="3" borderId="16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165" fontId="2" fillId="3" borderId="7" xfId="0" applyNumberFormat="1" applyFont="1" applyFill="1" applyBorder="1" applyAlignment="1">
      <alignment horizontal="right" indent="1"/>
    </xf>
    <xf numFmtId="164" fontId="2" fillId="3" borderId="7" xfId="0" applyNumberFormat="1" applyFont="1" applyFill="1" applyBorder="1" applyAlignment="1">
      <alignment horizontal="right" vertical="center" indent="1"/>
    </xf>
    <xf numFmtId="165" fontId="2" fillId="3" borderId="8" xfId="0" applyNumberFormat="1" applyFont="1" applyFill="1" applyBorder="1" applyAlignment="1">
      <alignment horizontal="right" indent="1"/>
    </xf>
    <xf numFmtId="164" fontId="2" fillId="3" borderId="8" xfId="0" applyNumberFormat="1" applyFont="1" applyFill="1" applyBorder="1" applyAlignment="1">
      <alignment horizontal="right" vertical="center" indent="1"/>
    </xf>
    <xf numFmtId="0" fontId="0" fillId="2" borderId="7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0" fontId="0" fillId="2" borderId="2" xfId="0" applyFill="1" applyBorder="1" applyAlignment="1">
      <alignment vertical="center"/>
    </xf>
    <xf numFmtId="164" fontId="0" fillId="3" borderId="2" xfId="0" applyNumberFormat="1" applyFill="1" applyBorder="1" applyAlignment="1">
      <alignment vertical="center"/>
    </xf>
    <xf numFmtId="0" fontId="0" fillId="3" borderId="3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164" fontId="0" fillId="3" borderId="19" xfId="0" applyNumberFormat="1" applyFill="1" applyBorder="1" applyAlignment="1">
      <alignment vertical="center"/>
    </xf>
    <xf numFmtId="164" fontId="0" fillId="2" borderId="19" xfId="0" applyNumberFormat="1" applyFill="1" applyBorder="1" applyAlignment="1">
      <alignment vertical="center"/>
    </xf>
    <xf numFmtId="9" fontId="0" fillId="2" borderId="2" xfId="0" applyNumberFormat="1" applyFill="1" applyBorder="1" applyAlignment="1">
      <alignment vertical="center"/>
    </xf>
    <xf numFmtId="0" fontId="0" fillId="3" borderId="0" xfId="0" applyFill="1" applyAlignment="1">
      <alignment horizont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E9E9E8"/>
      <color rgb="FFF5F4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5D58A6-5ECB-634D-BF35-0B25923CB16E}">
  <dimension ref="B1:L27"/>
  <sheetViews>
    <sheetView tabSelected="1" workbookViewId="0">
      <selection activeCell="K6" sqref="K6"/>
    </sheetView>
  </sheetViews>
  <sheetFormatPr defaultColWidth="10.796875" defaultRowHeight="15.6"/>
  <cols>
    <col min="1" max="1" width="10.796875" style="13"/>
    <col min="2" max="2" width="14.296875" style="13" customWidth="1"/>
    <col min="3" max="3" width="15.296875" style="13" customWidth="1"/>
    <col min="4" max="7" width="16.69921875" style="13" customWidth="1"/>
    <col min="8" max="16384" width="10.796875" style="13"/>
  </cols>
  <sheetData>
    <row r="1" spans="2:12" ht="16.2" thickBot="1"/>
    <row r="2" spans="2:12" ht="31.95" customHeight="1" thickBot="1">
      <c r="C2" s="31" t="s">
        <v>12</v>
      </c>
      <c r="D2" s="33">
        <v>151.75</v>
      </c>
    </row>
    <row r="3" spans="2:12" ht="31.95" customHeight="1">
      <c r="C3" s="25" t="s">
        <v>15</v>
      </c>
      <c r="D3" s="29">
        <v>0.85</v>
      </c>
    </row>
    <row r="4" spans="2:12" ht="31.95" customHeight="1">
      <c r="C4" s="26" t="s">
        <v>13</v>
      </c>
      <c r="D4" s="30">
        <f>ROUND(D2/D3,2)</f>
        <v>178.53</v>
      </c>
    </row>
    <row r="5" spans="2:12" ht="31.95" customHeight="1">
      <c r="C5" s="27" t="s">
        <v>14</v>
      </c>
      <c r="D5" s="35">
        <v>0.15</v>
      </c>
    </row>
    <row r="6" spans="2:12" ht="31.95" customHeight="1" thickBot="1">
      <c r="C6" s="28" t="s">
        <v>17</v>
      </c>
      <c r="D6" s="30">
        <f>D4*(1-D5)</f>
        <v>151.75049999999999</v>
      </c>
    </row>
    <row r="7" spans="2:12" ht="31.95" customHeight="1" thickBot="1">
      <c r="C7" s="32" t="s">
        <v>16</v>
      </c>
      <c r="D7" s="34">
        <v>95</v>
      </c>
    </row>
    <row r="9" spans="2:12" hidden="1">
      <c r="C9" s="13" t="s">
        <v>4</v>
      </c>
      <c r="D9" s="15">
        <f>D6</f>
        <v>151.75049999999999</v>
      </c>
      <c r="E9" s="13" t="s">
        <v>0</v>
      </c>
      <c r="F9" s="15">
        <f>D7</f>
        <v>95</v>
      </c>
    </row>
    <row r="10" spans="2:12" hidden="1">
      <c r="D10" s="36" t="s">
        <v>3</v>
      </c>
      <c r="E10" s="36"/>
      <c r="F10" s="36"/>
      <c r="G10" s="36"/>
    </row>
    <row r="11" spans="2:12" hidden="1">
      <c r="B11" s="13" t="s">
        <v>1</v>
      </c>
      <c r="C11" s="13" t="s">
        <v>2</v>
      </c>
      <c r="D11" s="13" t="s">
        <v>5</v>
      </c>
      <c r="E11" s="13" t="s">
        <v>6</v>
      </c>
      <c r="F11" s="13" t="s">
        <v>7</v>
      </c>
      <c r="G11" s="13" t="s">
        <v>8</v>
      </c>
    </row>
    <row r="12" spans="2:12" hidden="1">
      <c r="B12" s="13">
        <v>4</v>
      </c>
      <c r="C12" s="16">
        <f>ROUND((B12*D$9)-(4*F$9),2)</f>
        <v>227</v>
      </c>
      <c r="D12" s="16">
        <f>ROUND((B12*0.36*D$9)-F$9,2)</f>
        <v>123.52</v>
      </c>
      <c r="E12" s="16">
        <f>ROUND((B12*0.25*D$9)-F$9,2)</f>
        <v>56.75</v>
      </c>
      <c r="F12" s="16">
        <f>ROUND((B12*0.21*D$9)-F$9,2)</f>
        <v>32.47</v>
      </c>
      <c r="G12" s="16">
        <f>ROUND((B12*0.18*D$9)-F$9,2)</f>
        <v>14.26</v>
      </c>
      <c r="I12" s="17">
        <f>ROUND(B12*0.36,2)</f>
        <v>1.44</v>
      </c>
      <c r="J12" s="17">
        <f>ROUND(B12*0.25,2)</f>
        <v>1</v>
      </c>
      <c r="K12" s="17">
        <f>ROUND(B12*0.21,3)</f>
        <v>0.84</v>
      </c>
      <c r="L12" s="17">
        <f>ROUND(B12*0.18,2)</f>
        <v>0.72</v>
      </c>
    </row>
    <row r="13" spans="2:12" hidden="1">
      <c r="B13" s="13">
        <v>4.5</v>
      </c>
      <c r="C13" s="16">
        <f t="shared" ref="C13:C17" si="0">ROUND((B13*D$9)-(4*F$9),2)</f>
        <v>302.88</v>
      </c>
      <c r="D13" s="16">
        <f t="shared" ref="D13:D17" si="1">ROUND((B13*0.36*D$9)-F$9,2)</f>
        <v>150.84</v>
      </c>
      <c r="E13" s="16">
        <f t="shared" ref="E13:E17" si="2">ROUND((B13*0.25*D$9)-F$9,2)</f>
        <v>75.72</v>
      </c>
      <c r="F13" s="16">
        <f t="shared" ref="F13:F17" si="3">ROUND((B13*0.21*D$9)-F$9,2)</f>
        <v>48.4</v>
      </c>
      <c r="G13" s="16">
        <f t="shared" ref="G13:G17" si="4">ROUND((B13*0.18*D$9)-F$9,2)</f>
        <v>27.92</v>
      </c>
      <c r="I13" s="17">
        <f t="shared" ref="I13:I17" si="5">ROUND(B13*0.36,2)</f>
        <v>1.62</v>
      </c>
      <c r="J13" s="17">
        <f t="shared" ref="J13:J17" si="6">ROUND(B13*0.25,2)</f>
        <v>1.1299999999999999</v>
      </c>
      <c r="K13" s="17">
        <f t="shared" ref="K13:K17" si="7">ROUND(B13*0.21,3)</f>
        <v>0.94499999999999995</v>
      </c>
      <c r="L13" s="17">
        <f t="shared" ref="L13:L17" si="8">ROUND(B13*0.18,2)</f>
        <v>0.81</v>
      </c>
    </row>
    <row r="14" spans="2:12" hidden="1">
      <c r="B14" s="13">
        <v>5</v>
      </c>
      <c r="C14" s="16">
        <f t="shared" si="0"/>
        <v>378.75</v>
      </c>
      <c r="D14" s="16">
        <f t="shared" si="1"/>
        <v>178.15</v>
      </c>
      <c r="E14" s="16">
        <f t="shared" si="2"/>
        <v>94.69</v>
      </c>
      <c r="F14" s="16">
        <f t="shared" si="3"/>
        <v>64.34</v>
      </c>
      <c r="G14" s="16">
        <f t="shared" si="4"/>
        <v>41.58</v>
      </c>
      <c r="I14" s="17">
        <f t="shared" si="5"/>
        <v>1.8</v>
      </c>
      <c r="J14" s="17">
        <f t="shared" si="6"/>
        <v>1.25</v>
      </c>
      <c r="K14" s="17">
        <f t="shared" si="7"/>
        <v>1.05</v>
      </c>
      <c r="L14" s="17">
        <f t="shared" si="8"/>
        <v>0.9</v>
      </c>
    </row>
    <row r="15" spans="2:12" hidden="1">
      <c r="B15" s="13">
        <v>5.5</v>
      </c>
      <c r="C15" s="16">
        <f t="shared" si="0"/>
        <v>454.63</v>
      </c>
      <c r="D15" s="16">
        <f t="shared" si="1"/>
        <v>205.47</v>
      </c>
      <c r="E15" s="16">
        <f t="shared" si="2"/>
        <v>113.66</v>
      </c>
      <c r="F15" s="16">
        <f t="shared" si="3"/>
        <v>80.27</v>
      </c>
      <c r="G15" s="16">
        <f t="shared" si="4"/>
        <v>55.23</v>
      </c>
      <c r="I15" s="17">
        <f t="shared" si="5"/>
        <v>1.98</v>
      </c>
      <c r="J15" s="17">
        <f t="shared" si="6"/>
        <v>1.38</v>
      </c>
      <c r="K15" s="17">
        <f t="shared" si="7"/>
        <v>1.155</v>
      </c>
      <c r="L15" s="17">
        <f t="shared" si="8"/>
        <v>0.99</v>
      </c>
    </row>
    <row r="16" spans="2:12" hidden="1">
      <c r="B16" s="13">
        <v>6</v>
      </c>
      <c r="C16" s="16">
        <f t="shared" si="0"/>
        <v>530.5</v>
      </c>
      <c r="D16" s="16">
        <f t="shared" si="1"/>
        <v>232.78</v>
      </c>
      <c r="E16" s="16">
        <f t="shared" si="2"/>
        <v>132.63</v>
      </c>
      <c r="F16" s="16">
        <f t="shared" si="3"/>
        <v>96.21</v>
      </c>
      <c r="G16" s="16">
        <f t="shared" si="4"/>
        <v>68.89</v>
      </c>
      <c r="I16" s="17">
        <f t="shared" si="5"/>
        <v>2.16</v>
      </c>
      <c r="J16" s="17">
        <f t="shared" si="6"/>
        <v>1.5</v>
      </c>
      <c r="K16" s="17">
        <f t="shared" si="7"/>
        <v>1.26</v>
      </c>
      <c r="L16" s="17">
        <f t="shared" si="8"/>
        <v>1.08</v>
      </c>
    </row>
    <row r="17" spans="2:12" hidden="1">
      <c r="B17" s="13">
        <v>6.5</v>
      </c>
      <c r="C17" s="16">
        <f t="shared" si="0"/>
        <v>606.38</v>
      </c>
      <c r="D17" s="16">
        <f t="shared" si="1"/>
        <v>260.10000000000002</v>
      </c>
      <c r="E17" s="16">
        <f t="shared" si="2"/>
        <v>151.59</v>
      </c>
      <c r="F17" s="16">
        <f t="shared" si="3"/>
        <v>112.14</v>
      </c>
      <c r="G17" s="16">
        <f t="shared" si="4"/>
        <v>82.55</v>
      </c>
      <c r="I17" s="17">
        <f t="shared" si="5"/>
        <v>2.34</v>
      </c>
      <c r="J17" s="17">
        <f t="shared" si="6"/>
        <v>1.63</v>
      </c>
      <c r="K17" s="17">
        <f t="shared" si="7"/>
        <v>1.365</v>
      </c>
      <c r="L17" s="17">
        <f t="shared" si="8"/>
        <v>1.17</v>
      </c>
    </row>
    <row r="18" spans="2:12" ht="16.2" thickBot="1">
      <c r="C18" s="16"/>
      <c r="D18" s="16"/>
      <c r="E18" s="16"/>
      <c r="F18" s="16"/>
      <c r="G18" s="16"/>
    </row>
    <row r="19" spans="2:12" ht="22.05" customHeight="1">
      <c r="B19" s="42" t="s">
        <v>9</v>
      </c>
      <c r="C19" s="40" t="s">
        <v>10</v>
      </c>
      <c r="D19" s="37" t="s">
        <v>11</v>
      </c>
      <c r="E19" s="38"/>
      <c r="F19" s="38"/>
      <c r="G19" s="39"/>
    </row>
    <row r="20" spans="2:12" ht="22.05" customHeight="1" thickBot="1">
      <c r="B20" s="43"/>
      <c r="C20" s="41"/>
      <c r="D20" s="18" t="s">
        <v>5</v>
      </c>
      <c r="E20" s="19" t="s">
        <v>6</v>
      </c>
      <c r="F20" s="19" t="s">
        <v>7</v>
      </c>
      <c r="G20" s="20" t="s">
        <v>8</v>
      </c>
    </row>
    <row r="21" spans="2:12" ht="22.05" customHeight="1">
      <c r="B21" s="5">
        <v>4</v>
      </c>
      <c r="C21" s="8">
        <f>ROUND((B21*D$9)-(4*F$9),2)</f>
        <v>227</v>
      </c>
      <c r="D21" s="6" t="str">
        <f>_xlfn.CONCAT("$",TEXT(D12,"0.00")," (",TEXT(I12,"0.00"),")")</f>
        <v>$123.52 (1.44)</v>
      </c>
      <c r="E21" s="6" t="str">
        <f t="shared" ref="E21:G21" si="9">_xlfn.CONCAT("$",TEXT(E12,"0.00")," (",TEXT(J12,"0.00"),")")</f>
        <v>$56.75 (1.00)</v>
      </c>
      <c r="F21" s="6" t="str">
        <f t="shared" si="9"/>
        <v>$32.47 (0.84)</v>
      </c>
      <c r="G21" s="4" t="str">
        <f t="shared" si="9"/>
        <v>$14.26 (0.72)</v>
      </c>
    </row>
    <row r="22" spans="2:12" ht="22.05" customHeight="1">
      <c r="B22" s="21">
        <v>4.5</v>
      </c>
      <c r="C22" s="22">
        <f t="shared" ref="C22:C26" si="10">ROUND((B22*D$9)-(4*F$9),2)</f>
        <v>302.88</v>
      </c>
      <c r="D22" s="9" t="str">
        <f t="shared" ref="D22:D26" si="11">_xlfn.CONCAT("$",TEXT(D13,"0.00")," (",TEXT(I13,"0.00"),")")</f>
        <v>$150.84 (1.62)</v>
      </c>
      <c r="E22" s="9" t="str">
        <f t="shared" ref="E22:E26" si="12">_xlfn.CONCAT("$",TEXT(E13,"0.00")," (",TEXT(J13,"0.00"),")")</f>
        <v>$75.72 (1.13)</v>
      </c>
      <c r="F22" s="9" t="str">
        <f t="shared" ref="F22:F26" si="13">_xlfn.CONCAT("$",TEXT(F13,"0.00")," (",TEXT(K13,"0.00"),")")</f>
        <v>$48.40 (0.95)</v>
      </c>
      <c r="G22" s="10" t="str">
        <f t="shared" ref="G22:G26" si="14">_xlfn.CONCAT("$",TEXT(G13,"0.00")," (",TEXT(L13,"0.00"),")")</f>
        <v>$27.92 (0.81)</v>
      </c>
    </row>
    <row r="23" spans="2:12" ht="22.05" customHeight="1">
      <c r="B23" s="1">
        <v>5</v>
      </c>
      <c r="C23" s="3">
        <f t="shared" si="10"/>
        <v>378.75</v>
      </c>
      <c r="D23" s="7" t="str">
        <f t="shared" si="11"/>
        <v>$178.15 (1.80)</v>
      </c>
      <c r="E23" s="7" t="str">
        <f t="shared" si="12"/>
        <v>$94.69 (1.25)</v>
      </c>
      <c r="F23" s="7" t="str">
        <f t="shared" si="13"/>
        <v>$64.34 (1.05)</v>
      </c>
      <c r="G23" s="2" t="str">
        <f t="shared" si="14"/>
        <v>$41.58 (0.90)</v>
      </c>
    </row>
    <row r="24" spans="2:12" ht="22.05" customHeight="1">
      <c r="B24" s="21">
        <v>5.5</v>
      </c>
      <c r="C24" s="22">
        <f t="shared" si="10"/>
        <v>454.63</v>
      </c>
      <c r="D24" s="9" t="str">
        <f t="shared" si="11"/>
        <v>$205.47 (1.98)</v>
      </c>
      <c r="E24" s="9" t="str">
        <f t="shared" si="12"/>
        <v>$113.66 (1.38)</v>
      </c>
      <c r="F24" s="9" t="str">
        <f t="shared" si="13"/>
        <v>$80.27 (1.16)</v>
      </c>
      <c r="G24" s="10" t="str">
        <f t="shared" si="14"/>
        <v>$55.23 (0.99)</v>
      </c>
    </row>
    <row r="25" spans="2:12" ht="22.05" customHeight="1">
      <c r="B25" s="1">
        <v>6</v>
      </c>
      <c r="C25" s="3">
        <f t="shared" si="10"/>
        <v>530.5</v>
      </c>
      <c r="D25" s="7" t="str">
        <f t="shared" si="11"/>
        <v>$232.78 (2.16)</v>
      </c>
      <c r="E25" s="7" t="str">
        <f t="shared" si="12"/>
        <v>$132.63 (1.50)</v>
      </c>
      <c r="F25" s="7" t="str">
        <f t="shared" si="13"/>
        <v>$96.21 (1.26)</v>
      </c>
      <c r="G25" s="2" t="str">
        <f t="shared" si="14"/>
        <v>$68.89 (1.08)</v>
      </c>
    </row>
    <row r="26" spans="2:12" ht="22.05" customHeight="1" thickBot="1">
      <c r="B26" s="23">
        <v>6.5</v>
      </c>
      <c r="C26" s="24">
        <f t="shared" si="10"/>
        <v>606.38</v>
      </c>
      <c r="D26" s="11" t="str">
        <f t="shared" si="11"/>
        <v>$260.10 (2.34)</v>
      </c>
      <c r="E26" s="11" t="str">
        <f t="shared" si="12"/>
        <v>$151.59 (1.63)</v>
      </c>
      <c r="F26" s="11" t="str">
        <f t="shared" si="13"/>
        <v>$112.14 (1.37)</v>
      </c>
      <c r="G26" s="12" t="str">
        <f t="shared" si="14"/>
        <v>$82.55 (1.17)</v>
      </c>
    </row>
    <row r="27" spans="2:12" ht="34.049999999999997" customHeight="1">
      <c r="B27" s="44" t="str">
        <f>_xlfn.CONCAT("Assumptions: Risk adjusted price per DM ton = $",D6, ", Harvest cost = $",D7,"/A")</f>
        <v>Assumptions: Risk adjusted price per DM ton = $151.7505, Harvest cost = $95/A</v>
      </c>
      <c r="C27" s="45"/>
      <c r="D27" s="45"/>
      <c r="E27" s="45"/>
      <c r="F27" s="45"/>
      <c r="G27" s="14" t="s">
        <v>18</v>
      </c>
    </row>
  </sheetData>
  <mergeCells count="5">
    <mergeCell ref="D10:G10"/>
    <mergeCell ref="D19:G19"/>
    <mergeCell ref="C19:C20"/>
    <mergeCell ref="B19:B20"/>
    <mergeCell ref="B27:F27"/>
  </mergeCells>
  <pageMargins left="0.7" right="0.7" top="0.75" bottom="0.75" header="0.3" footer="0.3"/>
  <pageSetup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 Newell</dc:creator>
  <cp:lastModifiedBy>Kevin Jarek</cp:lastModifiedBy>
  <cp:lastPrinted>2025-05-02T12:47:20Z</cp:lastPrinted>
  <dcterms:created xsi:type="dcterms:W3CDTF">2024-05-02T04:54:04Z</dcterms:created>
  <dcterms:modified xsi:type="dcterms:W3CDTF">2026-05-13T18:48:00Z</dcterms:modified>
</cp:coreProperties>
</file>