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2.xml" ContentType="application/vnd.openxmlformats-officedocument.drawing+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drawings/drawing4.xml" ContentType="application/vnd.openxmlformats-officedocument.drawing+xml"/>
  <Override PartName="/xl/ctrlProps/ctrlProp12.xml" ContentType="application/vnd.ms-excel.controlproperties+xml"/>
  <Override PartName="/xl/drawings/drawing5.xml" ContentType="application/vnd.openxmlformats-officedocument.drawing+xml"/>
  <Override PartName="/xl/ctrlProps/ctrlProp13.xml" ContentType="application/vnd.ms-excel.controlproperties+xml"/>
  <Override PartName="/xl/drawings/drawing6.xml" ContentType="application/vnd.openxmlformats-officedocument.drawing+xml"/>
  <Override PartName="/xl/ctrlProps/ctrlProp14.xml" ContentType="application/vnd.ms-excel.controlproperties+xml"/>
  <Override PartName="/xl/drawings/drawing7.xml" ContentType="application/vnd.openxmlformats-officedocument.drawing+xml"/>
  <Override PartName="/xl/ctrlProps/ctrlProp15.xml" ContentType="application/vnd.ms-excel.controlproperties+xml"/>
  <Override PartName="/xl/drawings/drawing8.xml" ContentType="application/vnd.openxmlformats-officedocument.drawing+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codeName="ThisWorkbook" defaultThemeVersion="124226"/>
  <mc:AlternateContent xmlns:mc="http://schemas.openxmlformats.org/markup-compatibility/2006">
    <mc:Choice Requires="x15">
      <x15ac:absPath xmlns:x15ac="http://schemas.microsoft.com/office/spreadsheetml/2010/11/ac" url="https://uwprod-my.sharepoint.com/personal/swmirsky_wisc_edu/Documents/Documents/Emerging Crops/Website/Hazelnuts/"/>
    </mc:Choice>
  </mc:AlternateContent>
  <xr:revisionPtr revIDLastSave="0" documentId="8_{AEA51EDA-D815-4192-B6C5-0373D4D88654}" xr6:coauthVersionLast="47" xr6:coauthVersionMax="47" xr10:uidLastSave="{00000000-0000-0000-0000-000000000000}"/>
  <bookViews>
    <workbookView xWindow="-108" yWindow="-108" windowWidth="23256" windowHeight="12576" tabRatio="760" firstSheet="9" activeTab="9" xr2:uid="{00000000-000D-0000-FFFF-FFFF00000000}"/>
  </bookViews>
  <sheets>
    <sheet name="Home" sheetId="6" r:id="rId1"/>
    <sheet name="Steps 1-5" sheetId="5" r:id="rId2"/>
    <sheet name="Step 6-7" sheetId="7" r:id="rId3"/>
    <sheet name="Step 8" sheetId="8" r:id="rId4"/>
    <sheet name="Step 9" sheetId="12" r:id="rId5"/>
    <sheet name="Step 10" sheetId="9" r:id="rId6"/>
    <sheet name="Step 11" sheetId="10" r:id="rId7"/>
    <sheet name="Step 12-13" sheetId="11" r:id="rId8"/>
    <sheet name="budget" sheetId="2" r:id="rId9"/>
    <sheet name="input tables" sheetId="3" r:id="rId10"/>
    <sheet name="graph" sheetId="13"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9" i="2" l="1"/>
  <c r="D23" i="11"/>
  <c r="E23" i="11" s="1"/>
  <c r="D22" i="11"/>
  <c r="E22" i="11" s="1"/>
  <c r="D21" i="11"/>
  <c r="E21" i="11" s="1"/>
  <c r="D20" i="11"/>
  <c r="E20" i="11" s="1"/>
  <c r="D19" i="11"/>
  <c r="E19" i="11" s="1"/>
  <c r="D18" i="11"/>
  <c r="E18" i="11" s="1"/>
  <c r="D17" i="11"/>
  <c r="E17" i="11" s="1"/>
  <c r="D16" i="11"/>
  <c r="E16" i="11" s="1"/>
  <c r="D15" i="11"/>
  <c r="E15" i="11" s="1"/>
  <c r="D14" i="11"/>
  <c r="E14" i="11" s="1"/>
  <c r="D13" i="11"/>
  <c r="E13" i="11" s="1"/>
  <c r="D12" i="11"/>
  <c r="E12" i="11" s="1"/>
  <c r="D11" i="11"/>
  <c r="E11" i="11" s="1"/>
  <c r="C13" i="5" l="1"/>
  <c r="E35" i="7"/>
  <c r="E36" i="7"/>
  <c r="E34" i="7"/>
  <c r="J16" i="10"/>
  <c r="J15" i="10"/>
  <c r="Q20" i="2" s="1"/>
  <c r="J12" i="10"/>
  <c r="J11" i="10"/>
  <c r="Q21" i="2" s="1"/>
  <c r="J15" i="12"/>
  <c r="K20" i="2" s="1"/>
  <c r="J12" i="12"/>
  <c r="J11" i="12"/>
  <c r="K21" i="2" s="1"/>
  <c r="J16" i="8"/>
  <c r="J12" i="8"/>
  <c r="E31" i="7"/>
  <c r="E30" i="7"/>
  <c r="J11" i="8"/>
  <c r="G21" i="2" s="1"/>
  <c r="J15" i="8"/>
  <c r="F20" i="2" s="1"/>
  <c r="P20" i="2"/>
  <c r="J20" i="2"/>
  <c r="S32" i="11"/>
  <c r="G27" i="5"/>
  <c r="C14" i="5"/>
  <c r="E17" i="12"/>
  <c r="E16" i="12"/>
  <c r="E15" i="12"/>
  <c r="E14" i="12"/>
  <c r="E10" i="12"/>
  <c r="E9" i="12"/>
  <c r="E8" i="12"/>
  <c r="E10" i="2"/>
  <c r="D10" i="2"/>
  <c r="C10" i="2"/>
  <c r="F21" i="2"/>
  <c r="E18" i="10"/>
  <c r="E17" i="10"/>
  <c r="E16" i="10"/>
  <c r="E15" i="10"/>
  <c r="E11" i="10"/>
  <c r="E10" i="10"/>
  <c r="E9" i="10"/>
  <c r="E8" i="10"/>
  <c r="E29" i="9"/>
  <c r="E28" i="9"/>
  <c r="E27" i="9"/>
  <c r="E26" i="9"/>
  <c r="E25" i="9"/>
  <c r="E19" i="9"/>
  <c r="E18" i="9"/>
  <c r="E17" i="9"/>
  <c r="E16" i="9"/>
  <c r="E15" i="9"/>
  <c r="E14" i="9"/>
  <c r="E13" i="9"/>
  <c r="H27" i="2"/>
  <c r="J27" i="2" s="1"/>
  <c r="H26" i="2"/>
  <c r="I26" i="2" s="1"/>
  <c r="E21" i="8"/>
  <c r="E20" i="8"/>
  <c r="E19" i="8"/>
  <c r="E18" i="8"/>
  <c r="E12" i="8"/>
  <c r="E11" i="8"/>
  <c r="E10" i="8"/>
  <c r="E9" i="8"/>
  <c r="E8" i="8"/>
  <c r="J27" i="7"/>
  <c r="J26" i="7"/>
  <c r="J25" i="7"/>
  <c r="J24" i="7"/>
  <c r="J23" i="7"/>
  <c r="J22" i="7"/>
  <c r="D27" i="2" s="1"/>
  <c r="J15" i="7"/>
  <c r="J14" i="7"/>
  <c r="J13" i="7"/>
  <c r="J12" i="7"/>
  <c r="J11" i="7"/>
  <c r="J10" i="7"/>
  <c r="J9" i="7"/>
  <c r="E16" i="7"/>
  <c r="C27" i="2" s="1"/>
  <c r="E10" i="7"/>
  <c r="E9" i="7"/>
  <c r="E8" i="7"/>
  <c r="C26" i="2" s="1"/>
  <c r="D21" i="2"/>
  <c r="C15" i="2"/>
  <c r="D15" i="2" s="1"/>
  <c r="E15" i="2" s="1"/>
  <c r="F15" i="2" s="1"/>
  <c r="G15" i="2" s="1"/>
  <c r="H15" i="2" s="1"/>
  <c r="I15" i="2" s="1"/>
  <c r="J15" i="2" s="1"/>
  <c r="K15" i="2" s="1"/>
  <c r="L15" i="2" s="1"/>
  <c r="M15" i="2" s="1"/>
  <c r="N15" i="2" s="1"/>
  <c r="O15" i="2" s="1"/>
  <c r="P15" i="2" s="1"/>
  <c r="Q15" i="2" s="1"/>
  <c r="R15" i="2" s="1"/>
  <c r="C14" i="2"/>
  <c r="D14" i="2" s="1"/>
  <c r="I7" i="5"/>
  <c r="G30" i="5"/>
  <c r="I30" i="5" s="1"/>
  <c r="G29" i="5"/>
  <c r="I29" i="5" s="1"/>
  <c r="I27" i="5"/>
  <c r="I31" i="5"/>
  <c r="G26" i="5"/>
  <c r="I26" i="5"/>
  <c r="E27" i="7"/>
  <c r="D23" i="2" s="1"/>
  <c r="C15" i="5"/>
  <c r="H24" i="8" s="1"/>
  <c r="E17" i="2" s="1"/>
  <c r="N8" i="2"/>
  <c r="M7" i="2"/>
  <c r="D49" i="11"/>
  <c r="Q28" i="2" s="1"/>
  <c r="P7" i="2"/>
  <c r="L7" i="2"/>
  <c r="H8" i="2"/>
  <c r="K7" i="2"/>
  <c r="O8" i="2"/>
  <c r="G7" i="2"/>
  <c r="D44" i="11"/>
  <c r="L28" i="2" s="1"/>
  <c r="D46" i="11"/>
  <c r="N28" i="2" s="1"/>
  <c r="D39" i="11"/>
  <c r="G28" i="2" s="1"/>
  <c r="K26" i="2" l="1"/>
  <c r="H20" i="2"/>
  <c r="E27" i="2"/>
  <c r="F27" i="2" s="1"/>
  <c r="G27" i="2" s="1"/>
  <c r="I20" i="2"/>
  <c r="L26" i="2"/>
  <c r="M26" i="2" s="1"/>
  <c r="N26" i="2" s="1"/>
  <c r="O26" i="2" s="1"/>
  <c r="P26" i="2" s="1"/>
  <c r="Q26" i="2" s="1"/>
  <c r="R26" i="2" s="1"/>
  <c r="L20" i="2"/>
  <c r="M20" i="2"/>
  <c r="E20" i="2"/>
  <c r="C20" i="2"/>
  <c r="C24" i="2" s="1"/>
  <c r="K27" i="2"/>
  <c r="D26" i="2"/>
  <c r="E24" i="7"/>
  <c r="D22" i="2" s="1"/>
  <c r="H6" i="5"/>
  <c r="I6" i="5" s="1"/>
  <c r="D17" i="2" s="1"/>
  <c r="J8" i="8"/>
  <c r="E22" i="2" s="1"/>
  <c r="E26" i="2"/>
  <c r="F26" i="2" s="1"/>
  <c r="G26" i="2" s="1"/>
  <c r="H16" i="5"/>
  <c r="D19" i="2" s="1"/>
  <c r="H13" i="9"/>
  <c r="K17" i="2" s="1"/>
  <c r="J8" i="12"/>
  <c r="G20" i="2"/>
  <c r="M21" i="2"/>
  <c r="P21" i="2"/>
  <c r="L27" i="2"/>
  <c r="M27" i="2" s="1"/>
  <c r="N27" i="2" s="1"/>
  <c r="O27" i="2" s="1"/>
  <c r="P27" i="2" s="1"/>
  <c r="Q27" i="2" s="1"/>
  <c r="R27" i="2" s="1"/>
  <c r="E21" i="2"/>
  <c r="O20" i="2"/>
  <c r="G28" i="5"/>
  <c r="I28" i="5" s="1"/>
  <c r="C16" i="5"/>
  <c r="I21" i="2"/>
  <c r="J26" i="2"/>
  <c r="D47" i="11"/>
  <c r="O28" i="2" s="1"/>
  <c r="H45" i="11"/>
  <c r="I45" i="11" s="1"/>
  <c r="O29" i="2" s="1"/>
  <c r="O6" i="2"/>
  <c r="D45" i="11"/>
  <c r="M28" i="2" s="1"/>
  <c r="H42" i="11"/>
  <c r="I42" i="11" s="1"/>
  <c r="D40" i="11"/>
  <c r="H28" i="2" s="1"/>
  <c r="H7" i="2"/>
  <c r="P8" i="2"/>
  <c r="H46" i="11"/>
  <c r="I46" i="11" s="1"/>
  <c r="P29" i="2" s="1"/>
  <c r="D48" i="11"/>
  <c r="P28" i="2" s="1"/>
  <c r="M6" i="2"/>
  <c r="H43" i="11"/>
  <c r="I43" i="11" s="1"/>
  <c r="L29" i="2" s="1"/>
  <c r="K8" i="2"/>
  <c r="D43" i="11"/>
  <c r="K28" i="2" s="1"/>
  <c r="H38" i="11"/>
  <c r="I38" i="11" s="1"/>
  <c r="H29" i="2" s="1"/>
  <c r="G8" i="2"/>
  <c r="H37" i="11"/>
  <c r="I37" i="11" s="1"/>
  <c r="G29" i="2" s="1"/>
  <c r="Q6" i="2"/>
  <c r="Q8" i="2"/>
  <c r="P6" i="2"/>
  <c r="P10" i="2" s="1"/>
  <c r="O7" i="2"/>
  <c r="N6" i="2"/>
  <c r="H44" i="11"/>
  <c r="I44" i="11" s="1"/>
  <c r="M29" i="2" s="1"/>
  <c r="M8" i="2"/>
  <c r="L8" i="2"/>
  <c r="L6" i="2"/>
  <c r="K6" i="2"/>
  <c r="H41" i="11"/>
  <c r="I41" i="11" s="1"/>
  <c r="K29" i="2" s="1"/>
  <c r="I27" i="2"/>
  <c r="H47" i="11"/>
  <c r="I47" i="11" s="1"/>
  <c r="Q29" i="2" s="1"/>
  <c r="H6" i="2"/>
  <c r="N7" i="2"/>
  <c r="N10" i="2" s="1"/>
  <c r="I22" i="2"/>
  <c r="Q7" i="2"/>
  <c r="G6" i="2"/>
  <c r="G10" i="2" s="1"/>
  <c r="I32" i="5"/>
  <c r="D18" i="2" s="1"/>
  <c r="D50" i="11"/>
  <c r="R28" i="2" s="1"/>
  <c r="R8" i="2"/>
  <c r="H48" i="11"/>
  <c r="I48" i="11" s="1"/>
  <c r="R29" i="2" s="1"/>
  <c r="R7" i="2"/>
  <c r="R6" i="2"/>
  <c r="E14" i="2"/>
  <c r="E24" i="2"/>
  <c r="J21" i="2"/>
  <c r="N21" i="2"/>
  <c r="R21" i="2"/>
  <c r="F22" i="2"/>
  <c r="F24" i="2" s="1"/>
  <c r="J22" i="2"/>
  <c r="J8" i="10"/>
  <c r="C31" i="2"/>
  <c r="C33" i="2" s="1"/>
  <c r="N20" i="2"/>
  <c r="R20" i="2"/>
  <c r="O21" i="2"/>
  <c r="H21" i="2"/>
  <c r="L21" i="2"/>
  <c r="H10" i="2" l="1"/>
  <c r="I24" i="2"/>
  <c r="D24" i="2"/>
  <c r="D31" i="2" s="1"/>
  <c r="D33" i="2" s="1"/>
  <c r="G22" i="2"/>
  <c r="G24" i="2" s="1"/>
  <c r="K22" i="2"/>
  <c r="K24" i="2" s="1"/>
  <c r="H22" i="2"/>
  <c r="H24" i="2" s="1"/>
  <c r="L10" i="2"/>
  <c r="O10" i="2"/>
  <c r="N29" i="2"/>
  <c r="M10" i="2"/>
  <c r="K10" i="2"/>
  <c r="Q10" i="2"/>
  <c r="R10" i="2"/>
  <c r="J7" i="2"/>
  <c r="J6" i="2"/>
  <c r="D42" i="11"/>
  <c r="J28" i="2" s="1"/>
  <c r="H40" i="11"/>
  <c r="I40" i="11" s="1"/>
  <c r="J29" i="2" s="1"/>
  <c r="J8" i="2"/>
  <c r="R22" i="2"/>
  <c r="R24" i="2" s="1"/>
  <c r="Q22" i="2"/>
  <c r="Q24" i="2" s="1"/>
  <c r="P22" i="2"/>
  <c r="P24" i="2" s="1"/>
  <c r="O22" i="2"/>
  <c r="O24" i="2" s="1"/>
  <c r="N22" i="2"/>
  <c r="N24" i="2" s="1"/>
  <c r="M22" i="2"/>
  <c r="M24" i="2" s="1"/>
  <c r="L22" i="2"/>
  <c r="L24" i="2" s="1"/>
  <c r="C34" i="2"/>
  <c r="B3" i="13"/>
  <c r="J24" i="2"/>
  <c r="F6" i="2"/>
  <c r="D38" i="11"/>
  <c r="F28" i="2" s="1"/>
  <c r="F8" i="2"/>
  <c r="F7" i="2"/>
  <c r="H36" i="11"/>
  <c r="I36" i="11" s="1"/>
  <c r="F29" i="2" s="1"/>
  <c r="F14" i="2"/>
  <c r="E31" i="2"/>
  <c r="E33" i="2" s="1"/>
  <c r="I6" i="2"/>
  <c r="I8" i="2"/>
  <c r="I7" i="2"/>
  <c r="D41" i="11"/>
  <c r="I28" i="2" s="1"/>
  <c r="H39" i="11"/>
  <c r="I39" i="11" s="1"/>
  <c r="I29" i="2" s="1"/>
  <c r="B4" i="13" l="1"/>
  <c r="B5" i="13" s="1"/>
  <c r="D34" i="2"/>
  <c r="I10" i="2"/>
  <c r="F10" i="2"/>
  <c r="J10" i="2"/>
  <c r="E34" i="2"/>
  <c r="G14" i="2"/>
  <c r="F31" i="2"/>
  <c r="F33" i="2" s="1"/>
  <c r="F34" i="2" l="1"/>
  <c r="H14" i="2"/>
  <c r="G31" i="2"/>
  <c r="G33" i="2" s="1"/>
  <c r="B6" i="13"/>
  <c r="B7" i="13" l="1"/>
  <c r="G34" i="2"/>
  <c r="I14" i="2"/>
  <c r="H31" i="2"/>
  <c r="H33" i="2" s="1"/>
  <c r="H34" i="2" l="1"/>
  <c r="J14" i="2"/>
  <c r="I31" i="2"/>
  <c r="I33" i="2" s="1"/>
  <c r="B8" i="13"/>
  <c r="B9" i="13" l="1"/>
  <c r="I34" i="2"/>
  <c r="K14" i="2"/>
  <c r="J31" i="2"/>
  <c r="J33" i="2" s="1"/>
  <c r="J34" i="2" l="1"/>
  <c r="L14" i="2"/>
  <c r="K31" i="2"/>
  <c r="K33" i="2" s="1"/>
  <c r="B10" i="13"/>
  <c r="B11" i="13" l="1"/>
  <c r="K34" i="2"/>
  <c r="L31" i="2"/>
  <c r="L33" i="2" s="1"/>
  <c r="M14" i="2"/>
  <c r="L34" i="2" l="1"/>
  <c r="M31" i="2"/>
  <c r="M33" i="2" s="1"/>
  <c r="N14" i="2"/>
  <c r="B12" i="13"/>
  <c r="M34" i="2" l="1"/>
  <c r="B13" i="13"/>
  <c r="O14" i="2"/>
  <c r="N31" i="2"/>
  <c r="N33" i="2" s="1"/>
  <c r="N34" i="2" l="1"/>
  <c r="P14" i="2"/>
  <c r="O31" i="2"/>
  <c r="O33" i="2" s="1"/>
  <c r="B14" i="13"/>
  <c r="B15" i="13" l="1"/>
  <c r="O34" i="2"/>
  <c r="P31" i="2"/>
  <c r="P33" i="2" s="1"/>
  <c r="Q14" i="2"/>
  <c r="P34" i="2" l="1"/>
  <c r="B16" i="13"/>
  <c r="Q31" i="2"/>
  <c r="Q33" i="2" s="1"/>
  <c r="R14" i="2"/>
  <c r="R31" i="2" s="1"/>
  <c r="R33" i="2" s="1"/>
  <c r="Q34" i="2" l="1"/>
  <c r="R34" i="2" s="1"/>
  <c r="B17" i="13"/>
  <c r="B18" i="13" s="1"/>
</calcChain>
</file>

<file path=xl/sharedStrings.xml><?xml version="1.0" encoding="utf-8"?>
<sst xmlns="http://schemas.openxmlformats.org/spreadsheetml/2006/main" count="479" uniqueCount="259">
  <si>
    <t>Year</t>
  </si>
  <si>
    <t>Item</t>
  </si>
  <si>
    <t>Re-planting</t>
  </si>
  <si>
    <t>Total Cost</t>
  </si>
  <si>
    <t>Plants/acre</t>
  </si>
  <si>
    <t>Row Spacing (ft)</t>
  </si>
  <si>
    <t>Plant Spacing (ft)</t>
  </si>
  <si>
    <t>Number of Rows</t>
  </si>
  <si>
    <t>#</t>
  </si>
  <si>
    <t>unit cost</t>
  </si>
  <si>
    <t>1/2 feeder tubing</t>
  </si>
  <si>
    <t>3/4 mainline</t>
  </si>
  <si>
    <t>end caps</t>
  </si>
  <si>
    <t>T connectors</t>
  </si>
  <si>
    <t>Total Drip System</t>
  </si>
  <si>
    <t>Row Length (ft)</t>
  </si>
  <si>
    <t>Total Row Feet</t>
  </si>
  <si>
    <t>Custom Hire/Rental Rates</t>
  </si>
  <si>
    <t>Action</t>
  </si>
  <si>
    <t>Unit</t>
  </si>
  <si>
    <t>ac</t>
  </si>
  <si>
    <t>Mowing-riding mower</t>
  </si>
  <si>
    <t>Tree planting-auger</t>
  </si>
  <si>
    <t>Fertilizing-ATV</t>
  </si>
  <si>
    <t>Fertilizing-Tractor</t>
  </si>
  <si>
    <t>Property taxes</t>
  </si>
  <si>
    <t>Insurance</t>
  </si>
  <si>
    <t>Cash rent</t>
  </si>
  <si>
    <t>Step 1</t>
  </si>
  <si>
    <t>Determine Your Land Costs</t>
  </si>
  <si>
    <t>Cost/Yr</t>
  </si>
  <si>
    <t>Step 2</t>
  </si>
  <si>
    <t>Determine Your Planting Arrangement</t>
  </si>
  <si>
    <t>Value</t>
  </si>
  <si>
    <t>Determine Your Plant Costs</t>
  </si>
  <si>
    <t>Step 3</t>
  </si>
  <si>
    <t>Herbicide burndown (strips) - ATV sprayer</t>
  </si>
  <si>
    <t>Year 0 - Site Preparation</t>
  </si>
  <si>
    <t>Year 1 - Planting Year</t>
  </si>
  <si>
    <t>Tree planting-tractor and planter</t>
  </si>
  <si>
    <t>Watering - tractor and tank</t>
  </si>
  <si>
    <t>Tree planting (custom) - inclusive</t>
  </si>
  <si>
    <t>In row weed control (herbicide) - ATV sprayer</t>
  </si>
  <si>
    <t>Years 2-4 - Pre-Production Maintenance</t>
  </si>
  <si>
    <t>Mowing-Tractor and implement</t>
  </si>
  <si>
    <t>Herbicide burndown (whole field) - sprayer</t>
  </si>
  <si>
    <t>Cover crop seeding - tractor and implement</t>
  </si>
  <si>
    <t>Tillage - tractor and implement</t>
  </si>
  <si>
    <t>Determine Your Drip Irrigation Costs (If used)</t>
  </si>
  <si>
    <t>Activity</t>
  </si>
  <si>
    <t>Labor</t>
  </si>
  <si>
    <t>Clean cultivation-tractor and implement</t>
  </si>
  <si>
    <t>Planting</t>
  </si>
  <si>
    <t>Hand weeding</t>
  </si>
  <si>
    <t>In row weed control (herbicide) - backpack sprayer</t>
  </si>
  <si>
    <t>In row weed control (mulch application) - tractor</t>
  </si>
  <si>
    <t>Data collection - plant performance</t>
  </si>
  <si>
    <t>Hand fertilizing</t>
  </si>
  <si>
    <t>Year 8 Renovation</t>
  </si>
  <si>
    <t>Year 8 Renovation Year</t>
  </si>
  <si>
    <t>Plant removal - backpack sprayer</t>
  </si>
  <si>
    <t>Plant removal - backhoe</t>
  </si>
  <si>
    <t>Years 9-15</t>
  </si>
  <si>
    <t>Plant removal - hand labor</t>
  </si>
  <si>
    <t>Renewal pruning</t>
  </si>
  <si>
    <t>Hours/yr</t>
  </si>
  <si>
    <t>Cost/hr</t>
  </si>
  <si>
    <t>or</t>
  </si>
  <si>
    <t>Project coordination/planning/consultant</t>
  </si>
  <si>
    <t>Applying mulch</t>
  </si>
  <si>
    <t>Total Plants</t>
  </si>
  <si>
    <t>Plant Type and Source</t>
  </si>
  <si>
    <t>Cost/Plant</t>
  </si>
  <si>
    <t>Determine Your Tree Tube Costs (if used)</t>
  </si>
  <si>
    <t>Tree Tube Protector</t>
  </si>
  <si>
    <t>Cost/Tube</t>
  </si>
  <si>
    <t xml:space="preserve">Enter your annual land ownership costs on a per acre basis OR if you are renting land, enter your annual cash rent payment. </t>
  </si>
  <si>
    <t>Total Planting Acres</t>
  </si>
  <si>
    <t>Enter your row spacing, plant spacing, row length, and number of rows.  You must assume each row is the same length.</t>
  </si>
  <si>
    <t>Enter the plant type and source and the cost per plant.</t>
  </si>
  <si>
    <t># of Plants</t>
  </si>
  <si>
    <t>Tree tubes are used to protect plants from herbivory and wind in the first two years.  They can also act as an herbicide shield to allow use of glyphosate (Round-Up) in the establishment years.</t>
  </si>
  <si>
    <t>Step 5</t>
  </si>
  <si>
    <t>Determine Your Site Preparation Costs - Equipment</t>
  </si>
  <si>
    <t>List each action you use to prepare your site for planting.  Enter the number of hours per year for each action and the cost per hour.  Lump the equipment cost with the operator labor cost.</t>
  </si>
  <si>
    <t>List each action requiring hand labor, management, or consultants.  Note: labor for actions using equipment is included in the table above.</t>
  </si>
  <si>
    <t>Determine Your Planting Year Costs - Equipment</t>
  </si>
  <si>
    <t>List each action you use in the establishment year to plant, water, weed or otherwise take care of your hazelnuts.  Enter the number of hours per year for each action and the cost per hour.  Lump the equipment cost with the equipment operator labor cost.</t>
  </si>
  <si>
    <t>List each action requiring hand labor, management, or consultants in the establishment year.  Note: labor for actions using equipment is included in the table above.</t>
  </si>
  <si>
    <t>Installing tree tubes</t>
  </si>
  <si>
    <t>Installing drip irrigation</t>
  </si>
  <si>
    <t>Determine Your Annual Pre-Production Costs - Equipment</t>
  </si>
  <si>
    <t>List each action you use to maintain your plants in the pre-production years.  Enter the number of hours per year for each action and the cost per hour.  Lump the equipment costs with the operator labor costs.</t>
  </si>
  <si>
    <t>Clean cultivation - tractor and implement</t>
  </si>
  <si>
    <t>Determine Your Annual Early Production Costs - Equipment</t>
  </si>
  <si>
    <t>List each action you use to maintain your plants in the early-production years.  Enter the number of hours per year for each action and the cost per hour.  Lump the equipment costs with the operator labor costs.</t>
  </si>
  <si>
    <t>Mowing-tractor and implement</t>
  </si>
  <si>
    <t>Step 6 (Year 0)</t>
  </si>
  <si>
    <t>Step 7 (Year 1)</t>
  </si>
  <si>
    <t>Step 8 (Years 2-4)</t>
  </si>
  <si>
    <t>Step 10 (Year 8)</t>
  </si>
  <si>
    <t>Note About Renovation</t>
  </si>
  <si>
    <t>Determine Your Renovation Costs - Equipment</t>
  </si>
  <si>
    <t>Re-planting - hand labor</t>
  </si>
  <si>
    <t>Determine Your Renovation Plant Costs</t>
  </si>
  <si>
    <t>Percent Replacement</t>
  </si>
  <si>
    <t>Plant Cost</t>
  </si>
  <si>
    <t>Because available hazelnut plants are primarily seedling origin and genetically unique it is likely that by Year 8 after planting some plants will be inferior to others with less vigor or low yields.  Some growers choose to remove the poorest plants and replace them with new plants.  If you do not plan to renovate leave the yellow boxes blank.</t>
  </si>
  <si>
    <t>Determine Your Annual Full Production Costs - Equipment</t>
  </si>
  <si>
    <t>List each action you use to maintain your plants in the full-production years.  Enter the number of hours per year for each action and the cost per hour.  Lump the equipment costs with the operator labor costs.</t>
  </si>
  <si>
    <t>List each action you use to renovate your planting.  Enter the number of hours per year for each action and the cost per hour.  Lump the equipment costs with the operator labor costs.</t>
  </si>
  <si>
    <t>Your Hazelnut Production Enterprise Budget (Year 0 -15)</t>
  </si>
  <si>
    <t>Revenue</t>
  </si>
  <si>
    <t>Expenses</t>
  </si>
  <si>
    <t>Land Cost</t>
  </si>
  <si>
    <t>Plants</t>
  </si>
  <si>
    <t>Supplies and Materials</t>
  </si>
  <si>
    <t>Drip Irrigation</t>
  </si>
  <si>
    <t>Tree Tubes</t>
  </si>
  <si>
    <t>Fertilizer</t>
  </si>
  <si>
    <t>Herbicide</t>
  </si>
  <si>
    <t>Total Expenses</t>
  </si>
  <si>
    <t>Some form of irrigation is essential in the establishment year.  This chart assumes use of drip irrigation arranged with 1/2" poly feeder lines and a 3/4" mainline attached to the water source.  If watering by hand from a tank leave this step blank.</t>
  </si>
  <si>
    <t>Step 4a</t>
  </si>
  <si>
    <t>Cost/yd</t>
  </si>
  <si>
    <t>Yds/plant</t>
  </si>
  <si>
    <t>Cost/Unit</t>
  </si>
  <si>
    <t>glyphosate</t>
  </si>
  <si>
    <t>Enter the type of mulch, the amount per plant, and the cost per unit.  Enter the herbicide name, the amount per unit, and cost per unit.  Leave the yellow boxes blank if not using mulch and/or herbicides.</t>
  </si>
  <si>
    <t>Owned</t>
  </si>
  <si>
    <t>Rented</t>
  </si>
  <si>
    <t>Cost/yr</t>
  </si>
  <si>
    <t>Total Supplies and Materials</t>
  </si>
  <si>
    <t>Step 7b</t>
  </si>
  <si>
    <t>Determine Your Mulch and/or Herbicide Costs (Year 0 and 1)</t>
  </si>
  <si>
    <t>Item - Synthetic mulch</t>
  </si>
  <si>
    <t>Item - Organic mulch</t>
  </si>
  <si>
    <t>Feet</t>
  </si>
  <si>
    <t>Cost/ft</t>
  </si>
  <si>
    <t>Step 8b</t>
  </si>
  <si>
    <t>Organic mulch</t>
  </si>
  <si>
    <t>Synthetic mulch</t>
  </si>
  <si>
    <t>General Labor</t>
  </si>
  <si>
    <t>Determine Your Annual Harvest Production</t>
  </si>
  <si>
    <t>% market 1</t>
  </si>
  <si>
    <t>% market 2</t>
  </si>
  <si>
    <t>% market 3</t>
  </si>
  <si>
    <t>$/lb</t>
  </si>
  <si>
    <t>Market 1</t>
  </si>
  <si>
    <t>Market 2</t>
  </si>
  <si>
    <t>Market 3</t>
  </si>
  <si>
    <t>Market 1:</t>
  </si>
  <si>
    <t>Market 2:</t>
  </si>
  <si>
    <t>Market 3:</t>
  </si>
  <si>
    <t>Price:</t>
  </si>
  <si>
    <t>Determine Your Annual Drying and Husking Costs</t>
  </si>
  <si>
    <t>Lbs harvested</t>
  </si>
  <si>
    <t>Option</t>
  </si>
  <si>
    <t>lbs/hr</t>
  </si>
  <si>
    <t>Custom Rate ($/lb)</t>
  </si>
  <si>
    <t>Hand husking</t>
  </si>
  <si>
    <t>Bucket husker</t>
  </si>
  <si>
    <t>Equipment Ownership Cost*</t>
  </si>
  <si>
    <t>* The annual ownership and maintenance cost ammortized over 15 years.  If the husking equipment is owned, use this annual cost and divide by the annual nut production to determine the annual cost per lb to enter in Step14a.</t>
  </si>
  <si>
    <t>Drying and Husking</t>
  </si>
  <si>
    <t>In-shell nut sales</t>
  </si>
  <si>
    <t>Establishment Phase</t>
  </si>
  <si>
    <t>Years 0-1</t>
  </si>
  <si>
    <t>Pre-Production Phase</t>
  </si>
  <si>
    <t>Years 2-4</t>
  </si>
  <si>
    <t>Early-Production Phase</t>
  </si>
  <si>
    <t>Full-Production Phase</t>
  </si>
  <si>
    <t>Renovation</t>
  </si>
  <si>
    <t>Year 8</t>
  </si>
  <si>
    <t>Harvest Data</t>
  </si>
  <si>
    <t>This spreadsheet tool helps you build an enterprise budget for your hazelnut enterprise one step at a time.  Starting with Step 1, complete each Step in order by filling in the yellow boxes.  The completed enterprise budget can be seen in the budget tab.</t>
  </si>
  <si>
    <t>Step 10a</t>
  </si>
  <si>
    <t>Developed By:</t>
  </si>
  <si>
    <t>Jason Fischbach, Agriculture Agent</t>
  </si>
  <si>
    <t>Ashland and Bayfield County UW-Extension</t>
  </si>
  <si>
    <t>jason.fischbach@ces.uwex.edu</t>
  </si>
  <si>
    <t>Hazelnut Husking Options (For Step 13a)</t>
  </si>
  <si>
    <t>Mortgage (principal and interest)</t>
  </si>
  <si>
    <t>Years 5-7 Early Production Maintenance</t>
  </si>
  <si>
    <t>Applying mulch (organic or synthetic)</t>
  </si>
  <si>
    <t>Years 5-7 Early-Production Maintenance</t>
  </si>
  <si>
    <t>Step 8c</t>
  </si>
  <si>
    <t>Determine Your Re-Plant Plant Costs</t>
  </si>
  <si>
    <t>Enter the percent of plants you plan on replacing and the cost per plant</t>
  </si>
  <si>
    <t>Enter your percent mortality and the cost of each replacement plant.</t>
  </si>
  <si>
    <t>Cumulative</t>
  </si>
  <si>
    <t>Enter the name of each market to which you sell your in-shell nuts and the price paid to you for each market.  For each year, enter the average lbs of in-shell nuts harvested per shrub.  Enter the % of the total harvest sold to each market.</t>
  </si>
  <si>
    <t>Super Squirrel husker</t>
  </si>
  <si>
    <t>UW-Extension drum husker</t>
  </si>
  <si>
    <t>Other</t>
  </si>
  <si>
    <t>Establishment</t>
  </si>
  <si>
    <t>Pre-Production</t>
  </si>
  <si>
    <t>Early Production</t>
  </si>
  <si>
    <t>Full Production</t>
  </si>
  <si>
    <t>Iowa Custom Rate Guide</t>
  </si>
  <si>
    <t>Machinery Cost Calculator</t>
  </si>
  <si>
    <t>Helpful Tools</t>
  </si>
  <si>
    <t>Midwest Hazelnut Enterprise Budget Worksheet Tool - BETA</t>
  </si>
  <si>
    <t>hazelnuts</t>
  </si>
  <si>
    <t>emitters (2/plant)</t>
  </si>
  <si>
    <t>Head assembly and zone valves</t>
  </si>
  <si>
    <t>wood chips</t>
  </si>
  <si>
    <t>Round-up before tillage</t>
  </si>
  <si>
    <t>Poast for grass + pre-emergent</t>
  </si>
  <si>
    <t>In row weed control (weed whip)</t>
  </si>
  <si>
    <t>AHC</t>
  </si>
  <si>
    <t>Units</t>
  </si>
  <si>
    <t>Determine Your Mulch, Fertilizer, and/or Herbicide Costs (Year 2-4)</t>
  </si>
  <si>
    <t>Enter the type of mulch, the amount per plant, and the cost per unit.  Enter the herbicide name, the amount per unit, and cost per unit.  Leave the yellow boxes blank if not using mulch, fertilizer, and/or herbicides.</t>
  </si>
  <si>
    <t>Step 9b</t>
  </si>
  <si>
    <t>Step 9a (Years 5-8)</t>
  </si>
  <si>
    <t>Determine Your Mulch, Fertilizer, and/or Herbicide Costs (Years 5-8)</t>
  </si>
  <si>
    <t>Years 5-8</t>
  </si>
  <si>
    <t>Step 11a (Years 9-15)</t>
  </si>
  <si>
    <t>Step 11b</t>
  </si>
  <si>
    <t>Determine Your Mulch, Fertilizer, and/or Herbicide Costs (Years 9-15)</t>
  </si>
  <si>
    <t>Step 12 Production Volumes and Revenue</t>
  </si>
  <si>
    <t>Determine Your Annual Harvest Cost</t>
  </si>
  <si>
    <t>Hand Harvest Rate:</t>
  </si>
  <si>
    <t>Hand Harvest Labor:</t>
  </si>
  <si>
    <t>$/hr</t>
  </si>
  <si>
    <t>Machine Harvest Rate:</t>
  </si>
  <si>
    <t>Machine Custom Rate:</t>
  </si>
  <si>
    <t>Machine/Hand</t>
  </si>
  <si>
    <t>Step 13 Harvest Cost</t>
  </si>
  <si>
    <t>Machine</t>
  </si>
  <si>
    <t>Hand</t>
  </si>
  <si>
    <t>Step 13a Harvest Costs</t>
  </si>
  <si>
    <t>Step 13b (Drying and Husking Costs)</t>
  </si>
  <si>
    <t>Husker Flow-Through Rate:</t>
  </si>
  <si>
    <t>hrs</t>
  </si>
  <si>
    <t>Labor Rate:</t>
  </si>
  <si>
    <t>Husker Lease Rate:</t>
  </si>
  <si>
    <t>Hrs of labor/hr of operation:</t>
  </si>
  <si>
    <t>For each year choose whether to harvest by hand or with a machine.  If your own the machine use an hourly rate equal to the annual depreciation and operating costs for the machine.</t>
  </si>
  <si>
    <t>Enter the labor and equipment costs for husking and drying the hazelnuts</t>
  </si>
  <si>
    <t>ESN-urea</t>
  </si>
  <si>
    <t>ESN-Urea</t>
  </si>
  <si>
    <t>Potassium sulfate</t>
  </si>
  <si>
    <t>Triple super phosphate</t>
  </si>
  <si>
    <t>Poast</t>
  </si>
  <si>
    <t>Total Gross Revenue</t>
  </si>
  <si>
    <t>Custom Harvest Cost</t>
  </si>
  <si>
    <t>Custom Equipment and Operator</t>
  </si>
  <si>
    <t>Mulching (custom) - inclusive</t>
  </si>
  <si>
    <t>Drip irrigation install (custom) - labor only</t>
  </si>
  <si>
    <t>Annual Cash Flow</t>
  </si>
  <si>
    <t>Cumulative Cash Flow</t>
  </si>
  <si>
    <t>Original Verstion: June 8, 2012, Last Updated: December 15, 2016</t>
  </si>
  <si>
    <t>canopy coverage</t>
  </si>
  <si>
    <t>lbs in-shell</t>
  </si>
  <si>
    <t>Deer repellent - backpack sprayer</t>
  </si>
  <si>
    <t>Deer repellent application</t>
  </si>
  <si>
    <t>lbs kernel/ac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</si>
</sst>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_(&quot;$&quot;* #,##0_);_(&quot;$&quot;* \(#,##0\);_(&quot;$&quot;* &quot;-&quot;??_);_(@_)"/>
  </numFmts>
  <fonts count="13"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b/>
      <sz val="16"/>
      <color theme="1"/>
      <name val="Calibri"/>
      <family val="2"/>
      <scheme val="minor"/>
    </font>
    <font>
      <i/>
      <sz val="11"/>
      <color theme="1"/>
      <name val="Calibri"/>
      <family val="2"/>
      <scheme val="minor"/>
    </font>
    <font>
      <b/>
      <i/>
      <sz val="11"/>
      <color theme="1"/>
      <name val="Calibri"/>
      <family val="2"/>
      <scheme val="minor"/>
    </font>
    <font>
      <b/>
      <sz val="14"/>
      <color theme="1"/>
      <name val="Calibri"/>
      <family val="2"/>
      <scheme val="minor"/>
    </font>
    <font>
      <i/>
      <sz val="12"/>
      <color theme="1"/>
      <name val="Calibri"/>
      <family val="2"/>
      <scheme val="minor"/>
    </font>
    <font>
      <u/>
      <sz val="11"/>
      <color theme="10"/>
      <name val="Calibri"/>
      <family val="2"/>
      <scheme val="minor"/>
    </font>
    <font>
      <b/>
      <sz val="12"/>
      <color rgb="FF000000"/>
      <name val="Calibri"/>
      <family val="2"/>
    </font>
    <font>
      <sz val="14"/>
      <name val="Arial"/>
      <family val="2"/>
    </font>
    <font>
      <b/>
      <sz val="11"/>
      <color rgb="FF000000"/>
      <name val="Calibri"/>
      <family val="2"/>
    </font>
  </fonts>
  <fills count="7">
    <fill>
      <patternFill patternType="none"/>
    </fill>
    <fill>
      <patternFill patternType="gray125"/>
    </fill>
    <fill>
      <patternFill patternType="solid">
        <fgColor rgb="FFFFFF66"/>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rgb="FFFFCC99"/>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cellStyleXfs>
  <cellXfs count="257">
    <xf numFmtId="0" fontId="0" fillId="0" borderId="0" xfId="0"/>
    <xf numFmtId="0" fontId="2" fillId="0" borderId="0" xfId="0" applyFont="1"/>
    <xf numFmtId="0" fontId="0" fillId="0" borderId="0" xfId="0" applyAlignment="1">
      <alignment horizontal="left" indent="1"/>
    </xf>
    <xf numFmtId="0" fontId="2" fillId="0" borderId="0" xfId="0" applyFont="1" applyAlignment="1">
      <alignment horizontal="left"/>
    </xf>
    <xf numFmtId="0" fontId="0" fillId="0" borderId="4" xfId="0" applyBorder="1"/>
    <xf numFmtId="0" fontId="0" fillId="0" borderId="5" xfId="0" applyBorder="1"/>
    <xf numFmtId="0" fontId="0" fillId="0" borderId="7" xfId="0" applyBorder="1" applyAlignment="1">
      <alignment horizontal="center"/>
    </xf>
    <xf numFmtId="0" fontId="0" fillId="0" borderId="9" xfId="0" applyBorder="1" applyAlignment="1">
      <alignment horizontal="center"/>
    </xf>
    <xf numFmtId="0" fontId="0" fillId="0" borderId="6" xfId="0" applyBorder="1"/>
    <xf numFmtId="0" fontId="0" fillId="0" borderId="7" xfId="0" applyBorder="1" applyAlignment="1">
      <alignment horizontal="left"/>
    </xf>
    <xf numFmtId="0" fontId="0" fillId="0" borderId="9" xfId="0" applyBorder="1" applyAlignment="1">
      <alignment horizontal="left"/>
    </xf>
    <xf numFmtId="0" fontId="0" fillId="0" borderId="11" xfId="0" applyBorder="1" applyAlignment="1">
      <alignment horizontal="center"/>
    </xf>
    <xf numFmtId="1" fontId="0" fillId="0" borderId="8" xfId="0" applyNumberFormat="1" applyBorder="1" applyAlignment="1">
      <alignment horizontal="center"/>
    </xf>
    <xf numFmtId="0" fontId="2" fillId="3" borderId="6" xfId="0" applyFont="1" applyFill="1" applyBorder="1" applyAlignment="1">
      <alignment horizontal="center"/>
    </xf>
    <xf numFmtId="0" fontId="3" fillId="3" borderId="7" xfId="0" applyFont="1" applyFill="1" applyBorder="1" applyAlignment="1">
      <alignment horizontal="center"/>
    </xf>
    <xf numFmtId="0" fontId="2" fillId="3" borderId="8" xfId="0" applyFont="1" applyFill="1" applyBorder="1" applyAlignment="1">
      <alignment horizontal="center"/>
    </xf>
    <xf numFmtId="0" fontId="2" fillId="0" borderId="9" xfId="0" applyFont="1" applyBorder="1" applyAlignment="1">
      <alignment horizontal="left"/>
    </xf>
    <xf numFmtId="0" fontId="2" fillId="0" borderId="10" xfId="0" applyFont="1" applyBorder="1"/>
    <xf numFmtId="44" fontId="0" fillId="0" borderId="8" xfId="1" applyFont="1" applyBorder="1"/>
    <xf numFmtId="0" fontId="2" fillId="3" borderId="0" xfId="0" applyFont="1" applyFill="1"/>
    <xf numFmtId="0" fontId="4" fillId="0" borderId="0" xfId="0" applyFont="1"/>
    <xf numFmtId="0" fontId="0" fillId="0" borderId="0" xfId="0" applyAlignment="1">
      <alignment horizontal="left"/>
    </xf>
    <xf numFmtId="0" fontId="3" fillId="0" borderId="0" xfId="0" applyFont="1" applyAlignment="1">
      <alignment horizontal="left"/>
    </xf>
    <xf numFmtId="0" fontId="2" fillId="3" borderId="6" xfId="0" applyFont="1" applyFill="1" applyBorder="1"/>
    <xf numFmtId="0" fontId="3" fillId="3" borderId="6" xfId="0" applyFont="1" applyFill="1" applyBorder="1" applyAlignment="1">
      <alignment horizontal="center"/>
    </xf>
    <xf numFmtId="0" fontId="0" fillId="0" borderId="8" xfId="0" applyBorder="1" applyAlignment="1">
      <alignment horizontal="center"/>
    </xf>
    <xf numFmtId="0" fontId="2" fillId="4" borderId="6" xfId="0" applyFont="1" applyFill="1" applyBorder="1"/>
    <xf numFmtId="0" fontId="0" fillId="0" borderId="2" xfId="0" applyBorder="1"/>
    <xf numFmtId="0" fontId="0" fillId="0" borderId="3" xfId="0" applyBorder="1"/>
    <xf numFmtId="0" fontId="2" fillId="0" borderId="4" xfId="0" applyFont="1" applyBorder="1"/>
    <xf numFmtId="0" fontId="3" fillId="3" borderId="7" xfId="0" applyFont="1" applyFill="1" applyBorder="1"/>
    <xf numFmtId="0" fontId="3" fillId="3" borderId="8" xfId="0" applyFont="1" applyFill="1" applyBorder="1" applyAlignment="1">
      <alignment horizontal="center"/>
    </xf>
    <xf numFmtId="0" fontId="0" fillId="0" borderId="7" xfId="0" applyBorder="1"/>
    <xf numFmtId="0" fontId="0" fillId="0" borderId="9" xfId="0" applyBorder="1"/>
    <xf numFmtId="0" fontId="3" fillId="3" borderId="8" xfId="0" applyFont="1" applyFill="1" applyBorder="1"/>
    <xf numFmtId="0" fontId="2" fillId="0" borderId="4" xfId="0" applyFont="1" applyBorder="1" applyAlignment="1">
      <alignment horizontal="left"/>
    </xf>
    <xf numFmtId="0" fontId="2" fillId="3" borderId="7" xfId="0" applyFont="1" applyFill="1" applyBorder="1"/>
    <xf numFmtId="0" fontId="2" fillId="3" borderId="8" xfId="0" applyFont="1" applyFill="1" applyBorder="1"/>
    <xf numFmtId="44" fontId="0" fillId="0" borderId="11" xfId="1" applyFont="1" applyBorder="1"/>
    <xf numFmtId="0" fontId="2" fillId="4" borderId="7" xfId="0" applyFont="1" applyFill="1" applyBorder="1"/>
    <xf numFmtId="0" fontId="2" fillId="4" borderId="8" xfId="0" applyFont="1" applyFill="1" applyBorder="1"/>
    <xf numFmtId="44" fontId="2" fillId="0" borderId="11" xfId="1" applyFont="1" applyBorder="1"/>
    <xf numFmtId="2" fontId="0" fillId="0" borderId="8" xfId="0" applyNumberFormat="1" applyBorder="1" applyAlignment="1">
      <alignment horizontal="center"/>
    </xf>
    <xf numFmtId="0" fontId="5" fillId="0" borderId="4" xfId="0" applyFont="1" applyBorder="1"/>
    <xf numFmtId="0" fontId="6" fillId="0" borderId="0" xfId="0" applyFont="1"/>
    <xf numFmtId="0" fontId="6" fillId="0" borderId="5" xfId="0" applyFont="1" applyBorder="1"/>
    <xf numFmtId="0" fontId="2" fillId="3" borderId="19" xfId="0" applyFont="1" applyFill="1" applyBorder="1"/>
    <xf numFmtId="44" fontId="0" fillId="0" borderId="14" xfId="0" applyNumberFormat="1" applyBorder="1"/>
    <xf numFmtId="0" fontId="3" fillId="0" borderId="1" xfId="0" applyFont="1" applyBorder="1"/>
    <xf numFmtId="0" fontId="3" fillId="0" borderId="1" xfId="0" applyFont="1" applyBorder="1" applyAlignment="1">
      <alignment horizontal="left"/>
    </xf>
    <xf numFmtId="0" fontId="2" fillId="0" borderId="1" xfId="0" applyFont="1" applyBorder="1"/>
    <xf numFmtId="0" fontId="3" fillId="0" borderId="0" xfId="0" applyFont="1"/>
    <xf numFmtId="0" fontId="3" fillId="0" borderId="2" xfId="0" applyFont="1" applyBorder="1"/>
    <xf numFmtId="0" fontId="2" fillId="4" borderId="22" xfId="0" applyFont="1" applyFill="1" applyBorder="1"/>
    <xf numFmtId="44" fontId="0" fillId="0" borderId="8" xfId="1" applyFont="1" applyFill="1" applyBorder="1"/>
    <xf numFmtId="44" fontId="0" fillId="0" borderId="11" xfId="1" applyFont="1" applyFill="1" applyBorder="1"/>
    <xf numFmtId="0" fontId="2" fillId="0" borderId="0" xfId="0" applyFont="1" applyAlignment="1">
      <alignment horizontal="right" wrapText="1"/>
    </xf>
    <xf numFmtId="0" fontId="2" fillId="0" borderId="0" xfId="0" applyFont="1" applyAlignment="1">
      <alignment horizontal="right"/>
    </xf>
    <xf numFmtId="0" fontId="6" fillId="0" borderId="5" xfId="0" applyFont="1" applyBorder="1" applyAlignment="1">
      <alignment horizontal="left" wrapText="1"/>
    </xf>
    <xf numFmtId="0" fontId="2" fillId="3" borderId="6" xfId="0" applyFont="1" applyFill="1" applyBorder="1" applyAlignment="1">
      <alignment horizontal="center" wrapText="1"/>
    </xf>
    <xf numFmtId="0" fontId="2" fillId="3" borderId="4" xfId="0" applyFont="1" applyFill="1" applyBorder="1"/>
    <xf numFmtId="0" fontId="2" fillId="3" borderId="12" xfId="0" applyFont="1" applyFill="1" applyBorder="1" applyAlignment="1">
      <alignment horizontal="center" wrapText="1"/>
    </xf>
    <xf numFmtId="0" fontId="2" fillId="3" borderId="23" xfId="0" applyFont="1" applyFill="1" applyBorder="1" applyAlignment="1">
      <alignment horizontal="center" wrapText="1"/>
    </xf>
    <xf numFmtId="0" fontId="0" fillId="0" borderId="19" xfId="0" applyBorder="1"/>
    <xf numFmtId="0" fontId="0" fillId="0" borderId="22" xfId="0" applyBorder="1"/>
    <xf numFmtId="0" fontId="2" fillId="3" borderId="22" xfId="0" applyFont="1" applyFill="1" applyBorder="1"/>
    <xf numFmtId="0" fontId="2" fillId="0" borderId="16" xfId="0" applyFont="1" applyBorder="1" applyAlignment="1">
      <alignment horizontal="left"/>
    </xf>
    <xf numFmtId="49" fontId="2" fillId="0" borderId="0" xfId="0" applyNumberFormat="1" applyFont="1"/>
    <xf numFmtId="0" fontId="3" fillId="0" borderId="0" xfId="0" applyFont="1" applyAlignment="1">
      <alignment horizontal="center"/>
    </xf>
    <xf numFmtId="0" fontId="0" fillId="0" borderId="25" xfId="0" applyBorder="1"/>
    <xf numFmtId="0" fontId="0" fillId="0" borderId="26" xfId="0" applyBorder="1"/>
    <xf numFmtId="0" fontId="0" fillId="0" borderId="27" xfId="0" applyBorder="1"/>
    <xf numFmtId="0" fontId="9" fillId="0" borderId="0" xfId="3"/>
    <xf numFmtId="0" fontId="0" fillId="2" borderId="8" xfId="0" applyFill="1" applyBorder="1" applyAlignment="1" applyProtection="1">
      <alignment horizontal="center"/>
      <protection locked="0"/>
    </xf>
    <xf numFmtId="1" fontId="0" fillId="2" borderId="8" xfId="0" applyNumberFormat="1" applyFill="1" applyBorder="1" applyAlignment="1" applyProtection="1">
      <alignment horizontal="center"/>
      <protection locked="0"/>
    </xf>
    <xf numFmtId="0" fontId="0" fillId="2" borderId="13" xfId="0" applyFill="1" applyBorder="1" applyProtection="1">
      <protection locked="0"/>
    </xf>
    <xf numFmtId="44" fontId="0" fillId="2" borderId="18" xfId="1" applyFont="1" applyFill="1" applyBorder="1" applyAlignment="1" applyProtection="1">
      <alignment horizontal="right"/>
      <protection locked="0"/>
    </xf>
    <xf numFmtId="0" fontId="0" fillId="2" borderId="9" xfId="0" applyFill="1" applyBorder="1" applyProtection="1">
      <protection locked="0"/>
    </xf>
    <xf numFmtId="44" fontId="0" fillId="2" borderId="10" xfId="1" applyFont="1" applyFill="1" applyBorder="1" applyProtection="1">
      <protection locked="0"/>
    </xf>
    <xf numFmtId="0" fontId="0" fillId="2" borderId="21" xfId="1" applyNumberFormat="1" applyFont="1" applyFill="1" applyBorder="1" applyProtection="1">
      <protection locked="0"/>
    </xf>
    <xf numFmtId="44" fontId="0" fillId="2" borderId="6" xfId="1" applyFont="1" applyFill="1" applyBorder="1" applyAlignment="1" applyProtection="1">
      <alignment horizontal="center"/>
      <protection locked="0"/>
    </xf>
    <xf numFmtId="44" fontId="0" fillId="2" borderId="10" xfId="1" applyFont="1" applyFill="1" applyBorder="1" applyAlignment="1" applyProtection="1">
      <alignment horizontal="center"/>
      <protection locked="0"/>
    </xf>
    <xf numFmtId="44" fontId="0" fillId="2" borderId="6" xfId="1" applyFont="1" applyFill="1" applyBorder="1" applyProtection="1">
      <protection locked="0"/>
    </xf>
    <xf numFmtId="0" fontId="0" fillId="2" borderId="7" xfId="0" applyFill="1" applyBorder="1" applyProtection="1">
      <protection locked="0"/>
    </xf>
    <xf numFmtId="0" fontId="0" fillId="2" borderId="6" xfId="0" applyFill="1" applyBorder="1" applyProtection="1">
      <protection locked="0"/>
    </xf>
    <xf numFmtId="44" fontId="0" fillId="2" borderId="19" xfId="1" applyFont="1" applyFill="1" applyBorder="1" applyProtection="1">
      <protection locked="0"/>
    </xf>
    <xf numFmtId="0" fontId="0" fillId="2" borderId="10" xfId="0" applyFill="1" applyBorder="1" applyProtection="1">
      <protection locked="0"/>
    </xf>
    <xf numFmtId="44" fontId="0" fillId="2" borderId="21" xfId="1" applyFont="1" applyFill="1" applyBorder="1" applyProtection="1">
      <protection locked="0"/>
    </xf>
    <xf numFmtId="0" fontId="0" fillId="2" borderId="19" xfId="0" applyFill="1" applyBorder="1" applyProtection="1">
      <protection locked="0"/>
    </xf>
    <xf numFmtId="2" fontId="0" fillId="2" borderId="22" xfId="0" applyNumberFormat="1" applyFill="1" applyBorder="1" applyProtection="1">
      <protection locked="0"/>
    </xf>
    <xf numFmtId="0" fontId="0" fillId="2" borderId="21" xfId="0" applyFill="1" applyBorder="1" applyProtection="1">
      <protection locked="0"/>
    </xf>
    <xf numFmtId="1" fontId="0" fillId="2" borderId="22" xfId="0" applyNumberFormat="1" applyFill="1" applyBorder="1" applyProtection="1">
      <protection locked="0"/>
    </xf>
    <xf numFmtId="9" fontId="0" fillId="2" borderId="8" xfId="2" applyFont="1" applyFill="1" applyBorder="1" applyAlignment="1" applyProtection="1">
      <alignment horizontal="center"/>
      <protection locked="0"/>
    </xf>
    <xf numFmtId="44" fontId="0" fillId="2" borderId="11" xfId="1" applyFont="1" applyFill="1" applyBorder="1" applyAlignment="1" applyProtection="1">
      <alignment horizontal="center"/>
      <protection locked="0"/>
    </xf>
    <xf numFmtId="9" fontId="0" fillId="2" borderId="6" xfId="2" applyFont="1" applyFill="1" applyBorder="1" applyAlignment="1" applyProtection="1">
      <alignment horizontal="center"/>
      <protection locked="0"/>
    </xf>
    <xf numFmtId="9" fontId="0" fillId="2" borderId="10" xfId="2" applyFont="1" applyFill="1" applyBorder="1" applyAlignment="1" applyProtection="1">
      <alignment horizontal="center"/>
      <protection locked="0"/>
    </xf>
    <xf numFmtId="44" fontId="5" fillId="2" borderId="6" xfId="1" applyFont="1" applyFill="1" applyBorder="1" applyAlignment="1" applyProtection="1">
      <alignment horizontal="left" wrapText="1"/>
      <protection locked="0"/>
    </xf>
    <xf numFmtId="9" fontId="0" fillId="2" borderId="19" xfId="2" applyFont="1" applyFill="1" applyBorder="1" applyAlignment="1" applyProtection="1">
      <alignment horizontal="center"/>
      <protection locked="0"/>
    </xf>
    <xf numFmtId="0" fontId="0" fillId="2" borderId="6" xfId="0" applyFill="1" applyBorder="1" applyAlignment="1" applyProtection="1">
      <alignment horizontal="left"/>
      <protection locked="0"/>
    </xf>
    <xf numFmtId="44" fontId="0" fillId="2" borderId="19" xfId="1" applyFont="1" applyFill="1" applyBorder="1" applyAlignment="1" applyProtection="1">
      <alignment horizontal="center"/>
      <protection locked="0"/>
    </xf>
    <xf numFmtId="44" fontId="0" fillId="2" borderId="22" xfId="1" applyFont="1" applyFill="1" applyBorder="1" applyAlignment="1" applyProtection="1">
      <alignment horizontal="center"/>
      <protection locked="0"/>
    </xf>
    <xf numFmtId="0" fontId="0" fillId="5" borderId="0" xfId="0" applyFill="1" applyAlignment="1">
      <alignment horizontal="center"/>
    </xf>
    <xf numFmtId="164" fontId="0" fillId="5" borderId="0" xfId="1" applyNumberFormat="1" applyFont="1" applyFill="1" applyBorder="1" applyAlignment="1">
      <alignment horizontal="center"/>
    </xf>
    <xf numFmtId="164" fontId="2" fillId="5" borderId="0" xfId="1" applyNumberFormat="1" applyFont="1" applyFill="1" applyBorder="1" applyAlignment="1">
      <alignment horizontal="center"/>
    </xf>
    <xf numFmtId="164" fontId="2" fillId="5" borderId="16" xfId="1" applyNumberFormat="1" applyFont="1" applyFill="1" applyBorder="1" applyAlignment="1">
      <alignment horizontal="center"/>
    </xf>
    <xf numFmtId="0" fontId="0" fillId="5" borderId="28" xfId="0" applyFill="1" applyBorder="1"/>
    <xf numFmtId="0" fontId="0" fillId="5" borderId="29" xfId="0" applyFill="1" applyBorder="1"/>
    <xf numFmtId="44" fontId="2" fillId="5" borderId="23" xfId="1" applyFont="1" applyFill="1" applyBorder="1" applyAlignment="1">
      <alignment horizontal="center"/>
    </xf>
    <xf numFmtId="44" fontId="2" fillId="5" borderId="30" xfId="1" applyFont="1" applyFill="1" applyBorder="1" applyAlignment="1">
      <alignment horizontal="center"/>
    </xf>
    <xf numFmtId="0" fontId="0" fillId="5" borderId="28" xfId="0" applyFill="1" applyBorder="1" applyAlignment="1">
      <alignment horizontal="center"/>
    </xf>
    <xf numFmtId="0" fontId="0" fillId="5" borderId="29" xfId="0" applyFill="1" applyBorder="1" applyAlignment="1">
      <alignment horizontal="center"/>
    </xf>
    <xf numFmtId="164" fontId="0" fillId="5" borderId="28" xfId="1" applyNumberFormat="1" applyFont="1" applyFill="1" applyBorder="1" applyAlignment="1">
      <alignment horizontal="center"/>
    </xf>
    <xf numFmtId="164" fontId="0" fillId="5" borderId="29" xfId="1" applyNumberFormat="1" applyFont="1" applyFill="1" applyBorder="1" applyAlignment="1">
      <alignment horizontal="center"/>
    </xf>
    <xf numFmtId="164" fontId="2" fillId="5" borderId="28" xfId="1" applyNumberFormat="1" applyFont="1" applyFill="1" applyBorder="1" applyAlignment="1">
      <alignment horizontal="center"/>
    </xf>
    <xf numFmtId="164" fontId="2" fillId="5" borderId="29" xfId="1" applyNumberFormat="1" applyFont="1" applyFill="1" applyBorder="1" applyAlignment="1">
      <alignment horizontal="center"/>
    </xf>
    <xf numFmtId="164" fontId="2" fillId="5" borderId="23" xfId="0" applyNumberFormat="1" applyFont="1" applyFill="1" applyBorder="1"/>
    <xf numFmtId="164" fontId="2" fillId="5" borderId="30" xfId="0" applyNumberFormat="1" applyFont="1" applyFill="1" applyBorder="1"/>
    <xf numFmtId="0" fontId="0" fillId="5" borderId="0" xfId="0" applyFill="1"/>
    <xf numFmtId="164" fontId="0" fillId="5" borderId="28" xfId="0" applyNumberFormat="1" applyFill="1" applyBorder="1"/>
    <xf numFmtId="164" fontId="0" fillId="5" borderId="0" xfId="0" applyNumberFormat="1" applyFill="1"/>
    <xf numFmtId="164" fontId="0" fillId="5" borderId="29" xfId="0" applyNumberFormat="1" applyFill="1" applyBorder="1"/>
    <xf numFmtId="164" fontId="2" fillId="5" borderId="23" xfId="1" applyNumberFormat="1" applyFont="1" applyFill="1" applyBorder="1" applyAlignment="1">
      <alignment horizontal="center"/>
    </xf>
    <xf numFmtId="164" fontId="2" fillId="5" borderId="30" xfId="1" applyNumberFormat="1" applyFont="1" applyFill="1" applyBorder="1" applyAlignment="1">
      <alignment horizontal="center"/>
    </xf>
    <xf numFmtId="164" fontId="2" fillId="5" borderId="16" xfId="0" applyNumberFormat="1" applyFont="1" applyFill="1" applyBorder="1"/>
    <xf numFmtId="164" fontId="2" fillId="5" borderId="34" xfId="1" applyNumberFormat="1" applyFont="1" applyFill="1" applyBorder="1" applyAlignment="1">
      <alignment horizontal="center"/>
    </xf>
    <xf numFmtId="164" fontId="2" fillId="5" borderId="35" xfId="1" applyNumberFormat="1" applyFont="1" applyFill="1" applyBorder="1" applyAlignment="1">
      <alignment horizontal="center"/>
    </xf>
    <xf numFmtId="164" fontId="2" fillId="5" borderId="36" xfId="1" applyNumberFormat="1" applyFont="1" applyFill="1" applyBorder="1" applyAlignment="1">
      <alignment horizontal="center"/>
    </xf>
    <xf numFmtId="0" fontId="5" fillId="0" borderId="4" xfId="0" applyFont="1" applyBorder="1" applyAlignment="1">
      <alignment horizontal="left" wrapText="1"/>
    </xf>
    <xf numFmtId="0" fontId="5" fillId="0" borderId="5" xfId="0" applyFont="1" applyBorder="1" applyAlignment="1">
      <alignment horizontal="left" wrapText="1"/>
    </xf>
    <xf numFmtId="0" fontId="5" fillId="0" borderId="0" xfId="0" applyFont="1" applyAlignment="1">
      <alignment horizontal="left" wrapText="1"/>
    </xf>
    <xf numFmtId="0" fontId="0" fillId="0" borderId="24" xfId="0" applyBorder="1" applyAlignment="1">
      <alignment horizontal="left" wrapText="1"/>
    </xf>
    <xf numFmtId="0" fontId="0" fillId="0" borderId="0" xfId="0" applyAlignment="1">
      <alignment horizontal="left" wrapText="1"/>
    </xf>
    <xf numFmtId="1" fontId="0" fillId="2" borderId="20" xfId="1" applyNumberFormat="1" applyFont="1" applyFill="1" applyBorder="1" applyAlignment="1" applyProtection="1">
      <alignment horizontal="right"/>
      <protection locked="0"/>
    </xf>
    <xf numFmtId="1" fontId="0" fillId="0" borderId="6" xfId="0" applyNumberFormat="1" applyBorder="1"/>
    <xf numFmtId="44" fontId="0" fillId="0" borderId="0" xfId="0" applyNumberFormat="1"/>
    <xf numFmtId="0" fontId="0" fillId="0" borderId="0" xfId="0" applyAlignment="1">
      <alignment horizontal="center"/>
    </xf>
    <xf numFmtId="2" fontId="0" fillId="0" borderId="0" xfId="0" applyNumberFormat="1" applyAlignment="1">
      <alignment horizontal="center"/>
    </xf>
    <xf numFmtId="0" fontId="0" fillId="0" borderId="0" xfId="0" applyAlignment="1">
      <alignment horizontal="left" vertical="top" wrapText="1"/>
    </xf>
    <xf numFmtId="9" fontId="0" fillId="2" borderId="21" xfId="2" applyFont="1" applyFill="1" applyBorder="1" applyAlignment="1" applyProtection="1">
      <alignment horizontal="center"/>
      <protection locked="0"/>
    </xf>
    <xf numFmtId="9" fontId="0" fillId="2" borderId="11" xfId="2" applyFont="1" applyFill="1" applyBorder="1" applyAlignment="1" applyProtection="1">
      <alignment horizontal="center"/>
      <protection locked="0"/>
    </xf>
    <xf numFmtId="1" fontId="0" fillId="0" borderId="6" xfId="0" applyNumberFormat="1" applyBorder="1" applyAlignment="1">
      <alignment horizontal="center"/>
    </xf>
    <xf numFmtId="44" fontId="0" fillId="2" borderId="6" xfId="1" applyFont="1" applyFill="1" applyBorder="1"/>
    <xf numFmtId="0" fontId="0" fillId="2" borderId="6" xfId="0" applyFill="1" applyBorder="1" applyAlignment="1">
      <alignment horizontal="left"/>
    </xf>
    <xf numFmtId="0" fontId="0" fillId="2" borderId="10" xfId="0" applyFill="1" applyBorder="1" applyAlignment="1">
      <alignment horizontal="left"/>
    </xf>
    <xf numFmtId="44" fontId="0" fillId="0" borderId="6" xfId="1" applyFont="1" applyBorder="1" applyAlignment="1">
      <alignment horizontal="center"/>
    </xf>
    <xf numFmtId="44" fontId="0" fillId="0" borderId="10" xfId="1" applyFont="1" applyBorder="1" applyAlignment="1">
      <alignment horizontal="center"/>
    </xf>
    <xf numFmtId="1" fontId="0" fillId="0" borderId="10" xfId="0" applyNumberFormat="1" applyBorder="1" applyAlignment="1">
      <alignment horizontal="center"/>
    </xf>
    <xf numFmtId="0" fontId="2" fillId="3" borderId="7" xfId="0" applyFont="1" applyFill="1" applyBorder="1" applyAlignment="1">
      <alignment horizontal="center"/>
    </xf>
    <xf numFmtId="0" fontId="2" fillId="3" borderId="12" xfId="0" applyFont="1" applyFill="1" applyBorder="1" applyAlignment="1">
      <alignment horizontal="center"/>
    </xf>
    <xf numFmtId="0" fontId="2" fillId="3" borderId="19" xfId="0" applyFont="1" applyFill="1" applyBorder="1" applyAlignment="1">
      <alignment horizontal="center"/>
    </xf>
    <xf numFmtId="0" fontId="0" fillId="0" borderId="5" xfId="0" applyBorder="1" applyAlignment="1">
      <alignment horizontal="left" wrapText="1"/>
    </xf>
    <xf numFmtId="0" fontId="0" fillId="4" borderId="0" xfId="0" applyFill="1"/>
    <xf numFmtId="0" fontId="2" fillId="4" borderId="0" xfId="0" applyFont="1" applyFill="1" applyAlignment="1">
      <alignment horizontal="center"/>
    </xf>
    <xf numFmtId="0" fontId="2" fillId="4" borderId="0" xfId="0" applyFont="1" applyFill="1"/>
    <xf numFmtId="0" fontId="0" fillId="4" borderId="0" xfId="0" applyFill="1" applyAlignment="1">
      <alignment horizontal="center"/>
    </xf>
    <xf numFmtId="44" fontId="0" fillId="4" borderId="0" xfId="0" applyNumberFormat="1" applyFill="1"/>
    <xf numFmtId="2" fontId="0" fillId="2" borderId="6" xfId="0" applyNumberFormat="1" applyFill="1" applyBorder="1" applyAlignment="1" applyProtection="1">
      <alignment horizontal="center"/>
      <protection locked="0"/>
    </xf>
    <xf numFmtId="0" fontId="0" fillId="2" borderId="6" xfId="1" applyNumberFormat="1" applyFont="1" applyFill="1" applyBorder="1"/>
    <xf numFmtId="0" fontId="2" fillId="4" borderId="37" xfId="0" applyFont="1" applyFill="1" applyBorder="1"/>
    <xf numFmtId="0" fontId="2" fillId="4" borderId="12" xfId="0" applyFont="1" applyFill="1" applyBorder="1"/>
    <xf numFmtId="0" fontId="2" fillId="4" borderId="38" xfId="0" applyFont="1" applyFill="1" applyBorder="1"/>
    <xf numFmtId="0" fontId="0" fillId="2" borderId="18" xfId="0" applyFill="1" applyBorder="1" applyProtection="1">
      <protection locked="0"/>
    </xf>
    <xf numFmtId="44" fontId="0" fillId="2" borderId="18" xfId="1" applyFont="1" applyFill="1" applyBorder="1" applyProtection="1">
      <protection locked="0"/>
    </xf>
    <xf numFmtId="1" fontId="0" fillId="0" borderId="11" xfId="0" applyNumberFormat="1" applyBorder="1" applyAlignment="1">
      <alignment horizontal="center"/>
    </xf>
    <xf numFmtId="164" fontId="2" fillId="6" borderId="23" xfId="0" applyNumberFormat="1" applyFont="1" applyFill="1" applyBorder="1"/>
    <xf numFmtId="0" fontId="0" fillId="6" borderId="28" xfId="0" applyFill="1" applyBorder="1"/>
    <xf numFmtId="0" fontId="0" fillId="6" borderId="0" xfId="0" applyFill="1"/>
    <xf numFmtId="0" fontId="0" fillId="6" borderId="29" xfId="0" applyFill="1" applyBorder="1"/>
    <xf numFmtId="164" fontId="0" fillId="6" borderId="0" xfId="0" applyNumberFormat="1" applyFill="1"/>
    <xf numFmtId="164" fontId="0" fillId="6" borderId="29" xfId="0" applyNumberFormat="1" applyFill="1" applyBorder="1"/>
    <xf numFmtId="44" fontId="2" fillId="6" borderId="23" xfId="1" applyFont="1" applyFill="1" applyBorder="1" applyAlignment="1">
      <alignment horizontal="center"/>
    </xf>
    <xf numFmtId="164" fontId="2" fillId="6" borderId="16" xfId="1" applyNumberFormat="1" applyFont="1" applyFill="1" applyBorder="1" applyAlignment="1">
      <alignment horizontal="center"/>
    </xf>
    <xf numFmtId="164" fontId="2" fillId="6" borderId="30" xfId="1" applyNumberFormat="1" applyFont="1" applyFill="1" applyBorder="1" applyAlignment="1">
      <alignment horizontal="center"/>
    </xf>
    <xf numFmtId="0" fontId="0" fillId="6" borderId="28" xfId="0" applyFill="1" applyBorder="1" applyAlignment="1">
      <alignment horizontal="center"/>
    </xf>
    <xf numFmtId="0" fontId="0" fillId="6" borderId="0" xfId="0" applyFill="1" applyAlignment="1">
      <alignment horizontal="center"/>
    </xf>
    <xf numFmtId="0" fontId="0" fillId="6" borderId="29" xfId="0" applyFill="1" applyBorder="1" applyAlignment="1">
      <alignment horizontal="center"/>
    </xf>
    <xf numFmtId="164" fontId="0" fillId="6" borderId="28" xfId="1" applyNumberFormat="1" applyFont="1" applyFill="1" applyBorder="1" applyAlignment="1">
      <alignment horizontal="center"/>
    </xf>
    <xf numFmtId="164" fontId="0" fillId="6" borderId="0" xfId="1" applyNumberFormat="1" applyFont="1" applyFill="1" applyBorder="1" applyAlignment="1">
      <alignment horizontal="center"/>
    </xf>
    <xf numFmtId="164" fontId="0" fillId="6" borderId="29" xfId="1" applyNumberFormat="1" applyFont="1" applyFill="1" applyBorder="1" applyAlignment="1">
      <alignment horizontal="center"/>
    </xf>
    <xf numFmtId="164" fontId="2" fillId="6" borderId="28" xfId="1" applyNumberFormat="1" applyFont="1" applyFill="1" applyBorder="1" applyAlignment="1">
      <alignment horizontal="center"/>
    </xf>
    <xf numFmtId="164" fontId="2" fillId="6" borderId="0" xfId="1" applyNumberFormat="1" applyFont="1" applyFill="1" applyBorder="1" applyAlignment="1">
      <alignment horizontal="center"/>
    </xf>
    <xf numFmtId="164" fontId="2" fillId="6" borderId="29" xfId="1" applyNumberFormat="1" applyFont="1" applyFill="1" applyBorder="1" applyAlignment="1">
      <alignment horizontal="center"/>
    </xf>
    <xf numFmtId="164" fontId="2" fillId="6" borderId="34" xfId="1" applyNumberFormat="1" applyFont="1" applyFill="1" applyBorder="1" applyAlignment="1">
      <alignment horizontal="center"/>
    </xf>
    <xf numFmtId="164" fontId="2" fillId="6" borderId="36" xfId="1" applyNumberFormat="1" applyFont="1" applyFill="1" applyBorder="1" applyAlignment="1">
      <alignment horizontal="center"/>
    </xf>
    <xf numFmtId="164" fontId="2" fillId="6" borderId="35" xfId="1" applyNumberFormat="1" applyFont="1" applyFill="1" applyBorder="1" applyAlignment="1">
      <alignment horizontal="center"/>
    </xf>
    <xf numFmtId="164" fontId="2" fillId="6" borderId="16" xfId="0" applyNumberFormat="1" applyFont="1" applyFill="1" applyBorder="1"/>
    <xf numFmtId="164" fontId="2" fillId="6" borderId="30" xfId="0" applyNumberFormat="1" applyFont="1" applyFill="1" applyBorder="1"/>
    <xf numFmtId="0" fontId="3" fillId="6" borderId="18" xfId="0" applyFont="1" applyFill="1" applyBorder="1" applyAlignment="1">
      <alignment horizontal="center"/>
    </xf>
    <xf numFmtId="0" fontId="0" fillId="6" borderId="32" xfId="0" applyFill="1" applyBorder="1"/>
    <xf numFmtId="164" fontId="0" fillId="6" borderId="32" xfId="0" applyNumberFormat="1" applyFill="1" applyBorder="1"/>
    <xf numFmtId="164" fontId="2" fillId="6" borderId="12" xfId="1" applyNumberFormat="1" applyFont="1" applyFill="1" applyBorder="1" applyAlignment="1">
      <alignment horizontal="center"/>
    </xf>
    <xf numFmtId="0" fontId="0" fillId="6" borderId="32" xfId="0" applyFill="1" applyBorder="1" applyAlignment="1">
      <alignment horizontal="center"/>
    </xf>
    <xf numFmtId="164" fontId="0" fillId="6" borderId="32" xfId="1" applyNumberFormat="1" applyFont="1" applyFill="1" applyBorder="1" applyAlignment="1">
      <alignment horizontal="center"/>
    </xf>
    <xf numFmtId="164" fontId="2" fillId="6" borderId="32" xfId="1" applyNumberFormat="1" applyFont="1" applyFill="1" applyBorder="1" applyAlignment="1">
      <alignment horizontal="center"/>
    </xf>
    <xf numFmtId="164" fontId="2" fillId="6" borderId="33" xfId="1" applyNumberFormat="1" applyFont="1" applyFill="1" applyBorder="1" applyAlignment="1">
      <alignment horizontal="center"/>
    </xf>
    <xf numFmtId="164" fontId="2" fillId="6" borderId="12" xfId="0" applyNumberFormat="1" applyFont="1" applyFill="1" applyBorder="1"/>
    <xf numFmtId="164" fontId="2" fillId="5" borderId="28" xfId="0" applyNumberFormat="1" applyFont="1" applyFill="1" applyBorder="1"/>
    <xf numFmtId="164" fontId="2" fillId="5" borderId="29" xfId="0" applyNumberFormat="1" applyFont="1" applyFill="1" applyBorder="1"/>
    <xf numFmtId="164" fontId="2" fillId="6" borderId="28" xfId="0" applyNumberFormat="1" applyFont="1" applyFill="1" applyBorder="1"/>
    <xf numFmtId="164" fontId="2" fillId="6" borderId="0" xfId="0" applyNumberFormat="1" applyFont="1" applyFill="1"/>
    <xf numFmtId="164" fontId="2" fillId="6" borderId="29" xfId="0" applyNumberFormat="1" applyFont="1" applyFill="1" applyBorder="1"/>
    <xf numFmtId="164" fontId="2" fillId="5" borderId="0" xfId="0" applyNumberFormat="1" applyFont="1" applyFill="1"/>
    <xf numFmtId="164" fontId="2" fillId="6" borderId="32" xfId="0" applyNumberFormat="1" applyFont="1" applyFill="1" applyBorder="1"/>
    <xf numFmtId="0" fontId="2" fillId="0" borderId="0" xfId="0" applyFont="1" applyAlignment="1">
      <alignment horizontal="center"/>
    </xf>
    <xf numFmtId="164" fontId="0" fillId="4" borderId="0" xfId="1" applyNumberFormat="1" applyFont="1" applyFill="1"/>
    <xf numFmtId="1" fontId="0" fillId="2" borderId="6" xfId="0" applyNumberFormat="1" applyFill="1" applyBorder="1" applyAlignment="1">
      <alignment horizontal="right" wrapText="1"/>
    </xf>
    <xf numFmtId="2" fontId="0" fillId="2" borderId="6" xfId="0" applyNumberFormat="1" applyFill="1" applyBorder="1" applyAlignment="1">
      <alignment horizontal="right" wrapText="1"/>
    </xf>
    <xf numFmtId="44" fontId="0" fillId="2" borderId="6" xfId="1" applyFont="1" applyFill="1" applyBorder="1" applyAlignment="1">
      <alignment horizontal="right" wrapText="1"/>
    </xf>
    <xf numFmtId="0" fontId="11" fillId="0" borderId="0" xfId="0" applyFont="1" applyAlignment="1">
      <alignment horizontal="center" vertical="center"/>
    </xf>
    <xf numFmtId="0" fontId="7" fillId="0" borderId="0" xfId="0" applyFont="1" applyAlignment="1">
      <alignment horizontal="center"/>
    </xf>
    <xf numFmtId="0" fontId="3" fillId="0" borderId="0" xfId="0" applyFont="1" applyAlignment="1">
      <alignment horizontal="center"/>
    </xf>
    <xf numFmtId="0" fontId="8" fillId="0" borderId="0" xfId="0" applyFont="1" applyAlignment="1">
      <alignment horizontal="left" wrapText="1"/>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0" xfId="0" applyFont="1" applyAlignment="1">
      <alignment horizontal="center" vertical="center"/>
    </xf>
    <xf numFmtId="0" fontId="7" fillId="0" borderId="5" xfId="0" applyFont="1" applyBorder="1" applyAlignment="1">
      <alignment horizontal="center" vertical="center"/>
    </xf>
    <xf numFmtId="0" fontId="7" fillId="0" borderId="1" xfId="0" applyFont="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5" fillId="0" borderId="4" xfId="0" applyFont="1" applyBorder="1" applyAlignment="1">
      <alignment horizontal="left" wrapText="1"/>
    </xf>
    <xf numFmtId="0" fontId="5" fillId="0" borderId="5" xfId="0" applyFont="1" applyBorder="1" applyAlignment="1">
      <alignment horizontal="left" wrapText="1"/>
    </xf>
    <xf numFmtId="0" fontId="5" fillId="0" borderId="15" xfId="0" applyFont="1" applyBorder="1" applyAlignment="1">
      <alignment horizontal="left" wrapText="1"/>
    </xf>
    <xf numFmtId="0" fontId="5" fillId="0" borderId="17" xfId="0" applyFont="1" applyBorder="1" applyAlignment="1">
      <alignment horizontal="left" wrapText="1"/>
    </xf>
    <xf numFmtId="0" fontId="5" fillId="0" borderId="0" xfId="0" applyFont="1" applyAlignment="1">
      <alignment horizontal="left" wrapText="1"/>
    </xf>
    <xf numFmtId="0" fontId="5" fillId="0" borderId="16" xfId="0" applyFont="1" applyBorder="1" applyAlignment="1">
      <alignment horizontal="left" wrapText="1"/>
    </xf>
    <xf numFmtId="0" fontId="2" fillId="0" borderId="4" xfId="0" applyFont="1" applyBorder="1" applyAlignment="1">
      <alignment horizontal="center"/>
    </xf>
    <xf numFmtId="0" fontId="2" fillId="0" borderId="0" xfId="0" applyFont="1" applyAlignment="1">
      <alignment horizontal="center"/>
    </xf>
    <xf numFmtId="0" fontId="2" fillId="0" borderId="5" xfId="0" applyFont="1" applyBorder="1" applyAlignment="1">
      <alignment horizontal="center"/>
    </xf>
    <xf numFmtId="0" fontId="0" fillId="0" borderId="39" xfId="0" applyBorder="1" applyAlignment="1" applyProtection="1">
      <alignment horizontal="center"/>
      <protection locked="0"/>
    </xf>
    <xf numFmtId="0" fontId="0" fillId="0" borderId="31" xfId="0" applyBorder="1" applyAlignment="1" applyProtection="1">
      <alignment horizontal="center"/>
      <protection locked="0"/>
    </xf>
    <xf numFmtId="0" fontId="0" fillId="0" borderId="40" xfId="0" applyBorder="1" applyAlignment="1" applyProtection="1">
      <alignment horizontal="center"/>
      <protection locked="0"/>
    </xf>
    <xf numFmtId="0" fontId="0" fillId="0" borderId="15" xfId="0" applyBorder="1" applyAlignment="1" applyProtection="1">
      <alignment horizontal="center"/>
      <protection locked="0"/>
    </xf>
    <xf numFmtId="0" fontId="0" fillId="0" borderId="16" xfId="0" applyBorder="1" applyAlignment="1" applyProtection="1">
      <alignment horizontal="center"/>
      <protection locked="0"/>
    </xf>
    <xf numFmtId="0" fontId="0" fillId="0" borderId="17" xfId="0" applyBorder="1" applyAlignment="1" applyProtection="1">
      <alignment horizontal="center"/>
      <protection locked="0"/>
    </xf>
    <xf numFmtId="0" fontId="0" fillId="0" borderId="0" xfId="0" applyAlignment="1">
      <alignment horizontal="left" wrapText="1"/>
    </xf>
    <xf numFmtId="49" fontId="0" fillId="2" borderId="19" xfId="1" applyNumberFormat="1" applyFont="1" applyFill="1" applyBorder="1" applyAlignment="1" applyProtection="1">
      <protection locked="0"/>
    </xf>
    <xf numFmtId="49" fontId="0" fillId="2" borderId="22" xfId="1" applyNumberFormat="1" applyFont="1" applyFill="1" applyBorder="1" applyAlignment="1" applyProtection="1">
      <protection locked="0"/>
    </xf>
    <xf numFmtId="0" fontId="0" fillId="2" borderId="6" xfId="0" applyFill="1" applyBorder="1" applyProtection="1">
      <protection locked="0"/>
    </xf>
    <xf numFmtId="37" fontId="0" fillId="2" borderId="6" xfId="1" applyNumberFormat="1" applyFont="1" applyFill="1" applyBorder="1" applyAlignment="1" applyProtection="1">
      <protection locked="0"/>
    </xf>
    <xf numFmtId="0" fontId="5" fillId="0" borderId="4" xfId="0" applyFont="1" applyBorder="1" applyAlignment="1">
      <alignment horizontal="left" vertical="top" wrapText="1"/>
    </xf>
    <xf numFmtId="0" fontId="5" fillId="0" borderId="0" xfId="0" applyFont="1" applyAlignment="1">
      <alignment horizontal="left" vertical="top" wrapText="1"/>
    </xf>
    <xf numFmtId="0" fontId="5" fillId="0" borderId="5" xfId="0" applyFont="1" applyBorder="1" applyAlignment="1">
      <alignment horizontal="left" vertical="top" wrapText="1"/>
    </xf>
    <xf numFmtId="44" fontId="0" fillId="2" borderId="19" xfId="1" applyFont="1" applyFill="1" applyBorder="1" applyAlignment="1" applyProtection="1">
      <alignment horizontal="center"/>
      <protection locked="0"/>
    </xf>
    <xf numFmtId="44" fontId="0" fillId="2" borderId="22" xfId="1" applyFont="1" applyFill="1" applyBorder="1" applyAlignment="1" applyProtection="1">
      <alignment horizontal="center"/>
      <protection locked="0"/>
    </xf>
    <xf numFmtId="0" fontId="2" fillId="3" borderId="19" xfId="0" applyFont="1" applyFill="1" applyBorder="1" applyAlignment="1">
      <alignment horizontal="center" wrapText="1"/>
    </xf>
    <xf numFmtId="0" fontId="2" fillId="3" borderId="22" xfId="0" applyFont="1" applyFill="1" applyBorder="1" applyAlignment="1">
      <alignment horizontal="center" wrapText="1"/>
    </xf>
    <xf numFmtId="0" fontId="3" fillId="5" borderId="19" xfId="0" applyFont="1" applyFill="1" applyBorder="1" applyAlignment="1">
      <alignment horizontal="center"/>
    </xf>
    <xf numFmtId="0" fontId="3" fillId="5" borderId="22" xfId="0" applyFont="1" applyFill="1" applyBorder="1" applyAlignment="1">
      <alignment horizontal="center"/>
    </xf>
    <xf numFmtId="0" fontId="3" fillId="6" borderId="19" xfId="0" applyFont="1" applyFill="1" applyBorder="1" applyAlignment="1">
      <alignment horizontal="center"/>
    </xf>
    <xf numFmtId="0" fontId="3" fillId="6" borderId="31" xfId="0" applyFont="1" applyFill="1" applyBorder="1" applyAlignment="1">
      <alignment horizontal="center"/>
    </xf>
    <xf numFmtId="0" fontId="3" fillId="6" borderId="22" xfId="0" applyFont="1" applyFill="1" applyBorder="1" applyAlignment="1">
      <alignment horizontal="center"/>
    </xf>
    <xf numFmtId="0" fontId="3" fillId="5" borderId="31" xfId="0" applyFont="1" applyFill="1" applyBorder="1" applyAlignment="1">
      <alignment horizontal="center"/>
    </xf>
    <xf numFmtId="0" fontId="0" fillId="4" borderId="0" xfId="0" applyFill="1" applyAlignment="1">
      <alignment horizontal="center"/>
    </xf>
  </cellXfs>
  <cellStyles count="4">
    <cellStyle name="Currency" xfId="1" builtinId="4"/>
    <cellStyle name="Hyperlink" xfId="3" builtinId="8"/>
    <cellStyle name="Normal" xfId="0" builtinId="0"/>
    <cellStyle name="Percent" xfId="2" builtinId="5"/>
  </cellStyles>
  <dxfs count="0"/>
  <tableStyles count="0" defaultTableStyle="TableStyleMedium9" defaultPivotStyle="PivotStyleLight16"/>
  <colors>
    <mruColors>
      <color rgb="FFFFFF66"/>
      <color rgb="FFFFCC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Cumulative Cash</a:t>
            </a:r>
            <a:r>
              <a:rPr lang="en-US" baseline="0"/>
              <a:t> Flow</a:t>
            </a:r>
            <a:endParaRPr lang="en-US"/>
          </a:p>
        </c:rich>
      </c:tx>
      <c:overlay val="0"/>
    </c:title>
    <c:autoTitleDeleted val="0"/>
    <c:plotArea>
      <c:layout/>
      <c:lineChart>
        <c:grouping val="standard"/>
        <c:varyColors val="0"/>
        <c:ser>
          <c:idx val="0"/>
          <c:order val="0"/>
          <c:tx>
            <c:strRef>
              <c:f>graph!$B$2</c:f>
              <c:strCache>
                <c:ptCount val="1"/>
                <c:pt idx="0">
                  <c:v>Cumulative</c:v>
                </c:pt>
              </c:strCache>
            </c:strRef>
          </c:tx>
          <c:marker>
            <c:symbol val="none"/>
          </c:marker>
          <c:val>
            <c:numRef>
              <c:f>graph!$B$3:$B$18</c:f>
              <c:numCache>
                <c:formatCode>_("$"* #,##0_);_("$"* \(#,##0\);_("$"* "-"??_);_(@_)</c:formatCode>
                <c:ptCount val="16"/>
                <c:pt idx="0">
                  <c:v>-263</c:v>
                </c:pt>
                <c:pt idx="1">
                  <c:v>-5368.1620000000003</c:v>
                </c:pt>
                <c:pt idx="2">
                  <c:v>-6033.6020000000008</c:v>
                </c:pt>
                <c:pt idx="3">
                  <c:v>-6582.5339711538472</c:v>
                </c:pt>
                <c:pt idx="4">
                  <c:v>-6743.7254829781714</c:v>
                </c:pt>
                <c:pt idx="5">
                  <c:v>-6276.2889964916849</c:v>
                </c:pt>
                <c:pt idx="6">
                  <c:v>-5093.5524255457385</c:v>
                </c:pt>
                <c:pt idx="7">
                  <c:v>-2786.7728647349277</c:v>
                </c:pt>
                <c:pt idx="8">
                  <c:v>150.79892580561273</c:v>
                </c:pt>
                <c:pt idx="9">
                  <c:v>2864.0590609407468</c:v>
                </c:pt>
                <c:pt idx="10">
                  <c:v>5577.3191960758813</c:v>
                </c:pt>
                <c:pt idx="11">
                  <c:v>8894.404077832638</c:v>
                </c:pt>
                <c:pt idx="12">
                  <c:v>11607.664212967771</c:v>
                </c:pt>
                <c:pt idx="13">
                  <c:v>14924.749094724528</c:v>
                </c:pt>
                <c:pt idx="14">
                  <c:v>17638.009229859661</c:v>
                </c:pt>
                <c:pt idx="15">
                  <c:v>20955.094111616418</c:v>
                </c:pt>
              </c:numCache>
            </c:numRef>
          </c:val>
          <c:smooth val="0"/>
          <c:extLst>
            <c:ext xmlns:c16="http://schemas.microsoft.com/office/drawing/2014/chart" uri="{C3380CC4-5D6E-409C-BE32-E72D297353CC}">
              <c16:uniqueId val="{00000000-C934-498F-8041-C5470A3D80C8}"/>
            </c:ext>
          </c:extLst>
        </c:ser>
        <c:dLbls>
          <c:showLegendKey val="0"/>
          <c:showVal val="0"/>
          <c:showCatName val="0"/>
          <c:showSerName val="0"/>
          <c:showPercent val="0"/>
          <c:showBubbleSize val="0"/>
        </c:dLbls>
        <c:smooth val="0"/>
        <c:axId val="148572416"/>
        <c:axId val="169084032"/>
      </c:lineChart>
      <c:catAx>
        <c:axId val="148572416"/>
        <c:scaling>
          <c:orientation val="minMax"/>
        </c:scaling>
        <c:delete val="0"/>
        <c:axPos val="b"/>
        <c:majorTickMark val="out"/>
        <c:minorTickMark val="none"/>
        <c:tickLblPos val="nextTo"/>
        <c:crossAx val="169084032"/>
        <c:crosses val="autoZero"/>
        <c:auto val="1"/>
        <c:lblAlgn val="ctr"/>
        <c:lblOffset val="100"/>
        <c:noMultiLvlLbl val="0"/>
      </c:catAx>
      <c:valAx>
        <c:axId val="169084032"/>
        <c:scaling>
          <c:orientation val="minMax"/>
        </c:scaling>
        <c:delete val="0"/>
        <c:axPos val="l"/>
        <c:majorGridlines/>
        <c:numFmt formatCode="_(&quot;$&quot;* #,##0_);_(&quot;$&quot;* \(#,##0\);_(&quot;$&quot;* &quot;-&quot;??_);_(@_)" sourceLinked="1"/>
        <c:majorTickMark val="out"/>
        <c:minorTickMark val="none"/>
        <c:tickLblPos val="nextTo"/>
        <c:crossAx val="148572416"/>
        <c:crosses val="autoZero"/>
        <c:crossBetween val="between"/>
      </c:valAx>
    </c:plotArea>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5</xdr:col>
      <xdr:colOff>28574</xdr:colOff>
      <xdr:row>22</xdr:row>
      <xdr:rowOff>11905</xdr:rowOff>
    </xdr:from>
    <xdr:to>
      <xdr:col>7</xdr:col>
      <xdr:colOff>571500</xdr:colOff>
      <xdr:row>29</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6574" y="4336255"/>
          <a:ext cx="1762126" cy="1321595"/>
        </a:xfrm>
        <a:prstGeom prst="rect">
          <a:avLst/>
        </a:prstGeom>
        <a:ln>
          <a:solidFill>
            <a:schemeClr val="tx1"/>
          </a:solidFill>
        </a:ln>
      </xdr:spPr>
    </xdr:pic>
    <xdr:clientData/>
  </xdr:twoCellAnchor>
  <xdr:twoCellAnchor editAs="oneCell">
    <xdr:from>
      <xdr:col>9</xdr:col>
      <xdr:colOff>19050</xdr:colOff>
      <xdr:row>21</xdr:row>
      <xdr:rowOff>228601</xdr:rowOff>
    </xdr:from>
    <xdr:to>
      <xdr:col>11</xdr:col>
      <xdr:colOff>600075</xdr:colOff>
      <xdr:row>29</xdr:row>
      <xdr:rowOff>6270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05450" y="4314826"/>
          <a:ext cx="1800225" cy="1349294"/>
        </a:xfrm>
        <a:prstGeom prst="rect">
          <a:avLst/>
        </a:prstGeom>
      </xdr:spPr>
    </xdr:pic>
    <xdr:clientData/>
  </xdr:twoCellAnchor>
  <xdr:twoCellAnchor editAs="oneCell">
    <xdr:from>
      <xdr:col>1</xdr:col>
      <xdr:colOff>28576</xdr:colOff>
      <xdr:row>22</xdr:row>
      <xdr:rowOff>9525</xdr:rowOff>
    </xdr:from>
    <xdr:to>
      <xdr:col>3</xdr:col>
      <xdr:colOff>590550</xdr:colOff>
      <xdr:row>29</xdr:row>
      <xdr:rowOff>19050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3"/>
        <a:srcRect l="6511" t="-1" r="33357" b="3653"/>
        <a:stretch/>
      </xdr:blipFill>
      <xdr:spPr>
        <a:xfrm>
          <a:off x="638176" y="4333875"/>
          <a:ext cx="1781174" cy="1343025"/>
        </a:xfrm>
        <a:prstGeom prst="rect">
          <a:avLst/>
        </a:prstGeom>
        <a:ln>
          <a:solidFill>
            <a:schemeClr val="tx1"/>
          </a:solidFill>
        </a:ln>
      </xdr:spPr>
    </xdr:pic>
    <xdr:clientData/>
  </xdr:twoCellAnchor>
  <xdr:twoCellAnchor editAs="oneCell">
    <xdr:from>
      <xdr:col>9</xdr:col>
      <xdr:colOff>29200</xdr:colOff>
      <xdr:row>9</xdr:row>
      <xdr:rowOff>33328</xdr:rowOff>
    </xdr:from>
    <xdr:to>
      <xdr:col>11</xdr:col>
      <xdr:colOff>589925</xdr:colOff>
      <xdr:row>16</xdr:row>
      <xdr:rowOff>34772</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5600" y="1766878"/>
          <a:ext cx="1779925" cy="1334944"/>
        </a:xfrm>
        <a:prstGeom prst="rect">
          <a:avLst/>
        </a:prstGeom>
        <a:ln>
          <a:solidFill>
            <a:schemeClr val="tx1"/>
          </a:solidFill>
        </a:ln>
      </xdr:spPr>
    </xdr:pic>
    <xdr:clientData/>
  </xdr:twoCellAnchor>
  <xdr:twoCellAnchor editAs="oneCell">
    <xdr:from>
      <xdr:col>12</xdr:col>
      <xdr:colOff>606905</xdr:colOff>
      <xdr:row>1</xdr:row>
      <xdr:rowOff>19049</xdr:rowOff>
    </xdr:from>
    <xdr:to>
      <xdr:col>15</xdr:col>
      <xdr:colOff>601598</xdr:colOff>
      <xdr:row>5</xdr:row>
      <xdr:rowOff>57911</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922105" y="257174"/>
          <a:ext cx="1823493" cy="753237"/>
        </a:xfrm>
        <a:prstGeom prst="rect">
          <a:avLst/>
        </a:prstGeom>
      </xdr:spPr>
    </xdr:pic>
    <xdr:clientData/>
  </xdr:twoCellAnchor>
  <xdr:twoCellAnchor editAs="oneCell">
    <xdr:from>
      <xdr:col>13</xdr:col>
      <xdr:colOff>28575</xdr:colOff>
      <xdr:row>7</xdr:row>
      <xdr:rowOff>9525</xdr:rowOff>
    </xdr:from>
    <xdr:to>
      <xdr:col>16</xdr:col>
      <xdr:colOff>77826</xdr:colOff>
      <xdr:row>8</xdr:row>
      <xdr:rowOff>180975</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
        <a:stretch>
          <a:fillRect/>
        </a:stretch>
      </xdr:blipFill>
      <xdr:spPr>
        <a:xfrm>
          <a:off x="7953375" y="1266825"/>
          <a:ext cx="1878051" cy="409575"/>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22860</xdr:colOff>
          <xdr:row>17</xdr:row>
          <xdr:rowOff>0</xdr:rowOff>
        </xdr:from>
        <xdr:to>
          <xdr:col>2</xdr:col>
          <xdr:colOff>220980</xdr:colOff>
          <xdr:row>18</xdr:row>
          <xdr:rowOff>129540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Calibri"/>
                  <a:cs typeface="Calibri"/>
                </a:rPr>
                <a:t>Steps 1-5</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358140</xdr:colOff>
          <xdr:row>17</xdr:row>
          <xdr:rowOff>15240</xdr:rowOff>
        </xdr:from>
        <xdr:to>
          <xdr:col>3</xdr:col>
          <xdr:colOff>586740</xdr:colOff>
          <xdr:row>18</xdr:row>
          <xdr:rowOff>129540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Calibri"/>
                  <a:cs typeface="Calibri"/>
                </a:rPr>
                <a:t>Steps 6-7</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411480</xdr:colOff>
          <xdr:row>17</xdr:row>
          <xdr:rowOff>0</xdr:rowOff>
        </xdr:from>
        <xdr:to>
          <xdr:col>7</xdr:col>
          <xdr:colOff>129540</xdr:colOff>
          <xdr:row>18</xdr:row>
          <xdr:rowOff>129540</xdr:rowOff>
        </xdr:to>
        <xdr:sp macro="" textlink="">
          <xdr:nvSpPr>
            <xdr:cNvPr id="2052" name="Button 4" hidden="1">
              <a:extLst>
                <a:ext uri="{63B3BB69-23CF-44E3-9099-C40C66FF867C}">
                  <a14:compatExt spid="_x0000_s2052"/>
                </a:ext>
                <a:ext uri="{FF2B5EF4-FFF2-40B4-BE49-F238E27FC236}">
                  <a16:creationId xmlns:a16="http://schemas.microsoft.com/office/drawing/2014/main" id="{00000000-0008-0000-0000-000004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Calibri"/>
                  <a:cs typeface="Calibri"/>
                </a:rPr>
                <a:t>Step 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495300</xdr:colOff>
          <xdr:row>17</xdr:row>
          <xdr:rowOff>15240</xdr:rowOff>
        </xdr:from>
        <xdr:to>
          <xdr:col>11</xdr:col>
          <xdr:colOff>114300</xdr:colOff>
          <xdr:row>18</xdr:row>
          <xdr:rowOff>137160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Calibri"/>
                  <a:cs typeface="Calibri"/>
                </a:rPr>
                <a:t>Step 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457200</xdr:colOff>
          <xdr:row>30</xdr:row>
          <xdr:rowOff>0</xdr:rowOff>
        </xdr:from>
        <xdr:to>
          <xdr:col>3</xdr:col>
          <xdr:colOff>129540</xdr:colOff>
          <xdr:row>31</xdr:row>
          <xdr:rowOff>129540</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Calibri"/>
                  <a:cs typeface="Calibri"/>
                </a:rPr>
                <a:t>Step 10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457200</xdr:colOff>
          <xdr:row>30</xdr:row>
          <xdr:rowOff>0</xdr:rowOff>
        </xdr:from>
        <xdr:to>
          <xdr:col>7</xdr:col>
          <xdr:colOff>144780</xdr:colOff>
          <xdr:row>31</xdr:row>
          <xdr:rowOff>152400</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Calibri"/>
                  <a:cs typeface="Calibri"/>
                </a:rPr>
                <a:t>Step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441960</xdr:colOff>
          <xdr:row>30</xdr:row>
          <xdr:rowOff>15240</xdr:rowOff>
        </xdr:from>
        <xdr:to>
          <xdr:col>11</xdr:col>
          <xdr:colOff>137160</xdr:colOff>
          <xdr:row>31</xdr:row>
          <xdr:rowOff>152400</xdr:rowOff>
        </xdr:to>
        <xdr:sp macro="" textlink="">
          <xdr:nvSpPr>
            <xdr:cNvPr id="2056" name="Button 8" hidden="1">
              <a:extLst>
                <a:ext uri="{63B3BB69-23CF-44E3-9099-C40C66FF867C}">
                  <a14:compatExt spid="_x0000_s2056"/>
                </a:ext>
                <a:ext uri="{FF2B5EF4-FFF2-40B4-BE49-F238E27FC236}">
                  <a16:creationId xmlns:a16="http://schemas.microsoft.com/office/drawing/2014/main" id="{00000000-0008-0000-0000-000008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Calibri"/>
                  <a:cs typeface="Calibri"/>
                </a:rPr>
                <a:t>Steps 12-13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601980</xdr:colOff>
          <xdr:row>18</xdr:row>
          <xdr:rowOff>15240</xdr:rowOff>
        </xdr:from>
        <xdr:to>
          <xdr:col>15</xdr:col>
          <xdr:colOff>190500</xdr:colOff>
          <xdr:row>20</xdr:row>
          <xdr:rowOff>60960</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Calibri"/>
                  <a:cs typeface="Calibri"/>
                </a:rPr>
                <a:t>View </a:t>
              </a:r>
            </a:p>
            <a:p>
              <a:pPr algn="ctr" rtl="0">
                <a:defRPr sz="1000"/>
              </a:pPr>
              <a:r>
                <a:rPr lang="en-US" sz="1200" b="1" i="0" u="none" strike="noStrike" baseline="0">
                  <a:solidFill>
                    <a:srgbClr val="000000"/>
                  </a:solidFill>
                  <a:latin typeface="Calibri"/>
                  <a:cs typeface="Calibri"/>
                </a:rPr>
                <a:t>Enterprise Budget</a:t>
              </a:r>
            </a:p>
          </xdr:txBody>
        </xdr:sp>
        <xdr:clientData fPrintsWithSheet="0"/>
      </xdr:twoCellAnchor>
    </mc:Choice>
    <mc:Fallback/>
  </mc:AlternateContent>
  <xdr:twoCellAnchor editAs="oneCell">
    <xdr:from>
      <xdr:col>1</xdr:col>
      <xdr:colOff>38100</xdr:colOff>
      <xdr:row>9</xdr:row>
      <xdr:rowOff>17066</xdr:rowOff>
    </xdr:from>
    <xdr:to>
      <xdr:col>3</xdr:col>
      <xdr:colOff>561975</xdr:colOff>
      <xdr:row>15</xdr:row>
      <xdr:rowOff>171449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r="28078"/>
        <a:stretch/>
      </xdr:blipFill>
      <xdr:spPr>
        <a:xfrm>
          <a:off x="647700" y="1750616"/>
          <a:ext cx="1743075" cy="1297383"/>
        </a:xfrm>
        <a:prstGeom prst="rect">
          <a:avLst/>
        </a:prstGeom>
        <a:ln>
          <a:solidFill>
            <a:schemeClr val="tx1"/>
          </a:solidFill>
        </a:ln>
      </xdr:spPr>
    </xdr:pic>
    <xdr:clientData/>
  </xdr:twoCellAnchor>
  <xdr:twoCellAnchor editAs="oneCell">
    <xdr:from>
      <xdr:col>5</xdr:col>
      <xdr:colOff>162948</xdr:colOff>
      <xdr:row>9</xdr:row>
      <xdr:rowOff>19049</xdr:rowOff>
    </xdr:from>
    <xdr:to>
      <xdr:col>7</xdr:col>
      <xdr:colOff>377620</xdr:colOff>
      <xdr:row>16</xdr:row>
      <xdr:rowOff>19050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10948" y="1752599"/>
          <a:ext cx="1433872" cy="1333501"/>
        </a:xfrm>
        <a:prstGeom prst="rect">
          <a:avLst/>
        </a:prstGeom>
        <a:ln>
          <a:solidFill>
            <a:schemeClr val="tx1"/>
          </a:solidFill>
        </a:ln>
      </xdr:spPr>
    </xdr:pic>
    <xdr:clientData/>
  </xdr:twoCellAnchor>
  <mc:AlternateContent xmlns:mc="http://schemas.openxmlformats.org/markup-compatibility/2006">
    <mc:Choice xmlns:a14="http://schemas.microsoft.com/office/drawing/2010/main" Requires="a14">
      <xdr:twoCellAnchor>
        <xdr:from>
          <xdr:col>12</xdr:col>
          <xdr:colOff>601980</xdr:colOff>
          <xdr:row>21</xdr:row>
          <xdr:rowOff>22860</xdr:rowOff>
        </xdr:from>
        <xdr:to>
          <xdr:col>15</xdr:col>
          <xdr:colOff>190500</xdr:colOff>
          <xdr:row>23</xdr:row>
          <xdr:rowOff>53340</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1" i="0" u="none" strike="noStrike" baseline="0">
                  <a:solidFill>
                    <a:srgbClr val="000000"/>
                  </a:solidFill>
                  <a:latin typeface="Calibri"/>
                  <a:cs typeface="Calibri"/>
                </a:rPr>
                <a:t>View Cumulative Net Income Graph</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xdr:col>
      <xdr:colOff>447675</xdr:colOff>
      <xdr:row>1</xdr:row>
      <xdr:rowOff>176212</xdr:rowOff>
    </xdr:from>
    <xdr:to>
      <xdr:col>10</xdr:col>
      <xdr:colOff>342901</xdr:colOff>
      <xdr:row>16</xdr:row>
      <xdr:rowOff>61912</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6</xdr:col>
          <xdr:colOff>342900</xdr:colOff>
          <xdr:row>18</xdr:row>
          <xdr:rowOff>22860</xdr:rowOff>
        </xdr:from>
        <xdr:to>
          <xdr:col>8</xdr:col>
          <xdr:colOff>571500</xdr:colOff>
          <xdr:row>20</xdr:row>
          <xdr:rowOff>152400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A00-000001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Calibri"/>
                  <a:cs typeface="Calibri"/>
                </a:rPr>
                <a:t>Return to</a:t>
              </a:r>
            </a:p>
            <a:p>
              <a:pPr algn="ctr" rtl="0">
                <a:defRPr sz="1000"/>
              </a:pPr>
              <a:r>
                <a:rPr lang="en-US" sz="1200" b="1" i="0" u="none" strike="noStrike" baseline="0">
                  <a:solidFill>
                    <a:srgbClr val="000000"/>
                  </a:solidFill>
                  <a:latin typeface="Calibri"/>
                  <a:cs typeface="Calibri"/>
                </a:rPr>
                <a:t>Home 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411480</xdr:colOff>
          <xdr:row>18</xdr:row>
          <xdr:rowOff>53340</xdr:rowOff>
        </xdr:from>
        <xdr:to>
          <xdr:col>6</xdr:col>
          <xdr:colOff>0</xdr:colOff>
          <xdr:row>20</xdr:row>
          <xdr:rowOff>114300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A00-0000023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Calibri"/>
                  <a:cs typeface="Calibri"/>
                </a:rPr>
                <a:t>View </a:t>
              </a:r>
            </a:p>
            <a:p>
              <a:pPr algn="ctr" rtl="0">
                <a:defRPr sz="1000"/>
              </a:pPr>
              <a:r>
                <a:rPr lang="en-US" sz="1200" b="1" i="0" u="none" strike="noStrike" baseline="0">
                  <a:solidFill>
                    <a:srgbClr val="000000"/>
                  </a:solidFill>
                  <a:latin typeface="Calibri"/>
                  <a:cs typeface="Calibri"/>
                </a:rPr>
                <a:t>Enterprise Budget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129540</xdr:colOff>
          <xdr:row>9</xdr:row>
          <xdr:rowOff>53340</xdr:rowOff>
        </xdr:from>
        <xdr:to>
          <xdr:col>10</xdr:col>
          <xdr:colOff>1577340</xdr:colOff>
          <xdr:row>11</xdr:row>
          <xdr:rowOff>182880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Calibri"/>
                  <a:cs typeface="Calibri"/>
                </a:rPr>
                <a:t>Return to</a:t>
              </a:r>
            </a:p>
            <a:p>
              <a:pPr algn="ctr" rtl="0">
                <a:defRPr sz="1000"/>
              </a:pPr>
              <a:r>
                <a:rPr lang="en-US" sz="1200" b="1" i="0" u="none" strike="noStrike" baseline="0">
                  <a:solidFill>
                    <a:srgbClr val="000000"/>
                  </a:solidFill>
                  <a:latin typeface="Calibri"/>
                  <a:cs typeface="Calibri"/>
                </a:rPr>
                <a:t>Home Page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144780</xdr:colOff>
          <xdr:row>5</xdr:row>
          <xdr:rowOff>53340</xdr:rowOff>
        </xdr:from>
        <xdr:to>
          <xdr:col>12</xdr:col>
          <xdr:colOff>373380</xdr:colOff>
          <xdr:row>7</xdr:row>
          <xdr:rowOff>182880</xdr:rowOff>
        </xdr:to>
        <xdr:sp macro="" textlink="">
          <xdr:nvSpPr>
            <xdr:cNvPr id="4103" name="Button 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Calibri"/>
                  <a:cs typeface="Calibri"/>
                </a:rPr>
                <a:t>Return to</a:t>
              </a:r>
            </a:p>
            <a:p>
              <a:pPr algn="ctr" rtl="0">
                <a:defRPr sz="1000"/>
              </a:pPr>
              <a:r>
                <a:rPr lang="en-US" sz="1200" b="1" i="0" u="none" strike="noStrike" baseline="0">
                  <a:solidFill>
                    <a:srgbClr val="000000"/>
                  </a:solidFill>
                  <a:latin typeface="Calibri"/>
                  <a:cs typeface="Calibri"/>
                </a:rPr>
                <a:t>Home Page</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266700</xdr:colOff>
          <xdr:row>27</xdr:row>
          <xdr:rowOff>53340</xdr:rowOff>
        </xdr:from>
        <xdr:to>
          <xdr:col>6</xdr:col>
          <xdr:colOff>441960</xdr:colOff>
          <xdr:row>29</xdr:row>
          <xdr:rowOff>182880</xdr:rowOff>
        </xdr:to>
        <xdr:sp macro="" textlink="">
          <xdr:nvSpPr>
            <xdr:cNvPr id="5125" name="Button 5"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Calibri"/>
                  <a:cs typeface="Calibri"/>
                </a:rPr>
                <a:t>Return to</a:t>
              </a:r>
            </a:p>
            <a:p>
              <a:pPr algn="ctr" rtl="0">
                <a:defRPr sz="1000"/>
              </a:pPr>
              <a:r>
                <a:rPr lang="en-US" sz="1200" b="1" i="0" u="none" strike="noStrike" baseline="0">
                  <a:solidFill>
                    <a:srgbClr val="000000"/>
                  </a:solidFill>
                  <a:latin typeface="Calibri"/>
                  <a:cs typeface="Calibri"/>
                </a:rPr>
                <a:t>Home Page</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190500</xdr:colOff>
          <xdr:row>21</xdr:row>
          <xdr:rowOff>0</xdr:rowOff>
        </xdr:from>
        <xdr:to>
          <xdr:col>6</xdr:col>
          <xdr:colOff>906780</xdr:colOff>
          <xdr:row>23</xdr:row>
          <xdr:rowOff>137160</xdr:rowOff>
        </xdr:to>
        <xdr:sp macro="" textlink="">
          <xdr:nvSpPr>
            <xdr:cNvPr id="10248" name="Button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Calibri"/>
                  <a:cs typeface="Calibri"/>
                </a:rPr>
                <a:t>Return to</a:t>
              </a:r>
            </a:p>
            <a:p>
              <a:pPr algn="ctr" rtl="0">
                <a:defRPr sz="1000"/>
              </a:pPr>
              <a:r>
                <a:rPr lang="en-US" sz="1200" b="1" i="0" u="none" strike="noStrike" baseline="0">
                  <a:solidFill>
                    <a:srgbClr val="000000"/>
                  </a:solidFill>
                  <a:latin typeface="Calibri"/>
                  <a:cs typeface="Calibri"/>
                </a:rPr>
                <a:t>Home Page</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15240</xdr:colOff>
          <xdr:row>15</xdr:row>
          <xdr:rowOff>182880</xdr:rowOff>
        </xdr:from>
        <xdr:to>
          <xdr:col>6</xdr:col>
          <xdr:colOff>1463040</xdr:colOff>
          <xdr:row>18</xdr:row>
          <xdr:rowOff>129540</xdr:rowOff>
        </xdr:to>
        <xdr:sp macro="" textlink="">
          <xdr:nvSpPr>
            <xdr:cNvPr id="6151" name="Button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Calibri"/>
                  <a:cs typeface="Calibri"/>
                </a:rPr>
                <a:t>Return to</a:t>
              </a:r>
            </a:p>
            <a:p>
              <a:pPr algn="ctr" rtl="0">
                <a:defRPr sz="1000"/>
              </a:pPr>
              <a:r>
                <a:rPr lang="en-US" sz="1200" b="1" i="0" u="none" strike="noStrike" baseline="0">
                  <a:solidFill>
                    <a:srgbClr val="000000"/>
                  </a:solidFill>
                  <a:latin typeface="Calibri"/>
                  <a:cs typeface="Calibri"/>
                </a:rPr>
                <a:t>Home Page</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220980</xdr:colOff>
          <xdr:row>20</xdr:row>
          <xdr:rowOff>182880</xdr:rowOff>
        </xdr:from>
        <xdr:to>
          <xdr:col>6</xdr:col>
          <xdr:colOff>449580</xdr:colOff>
          <xdr:row>23</xdr:row>
          <xdr:rowOff>129540</xdr:rowOff>
        </xdr:to>
        <xdr:sp macro="" textlink="">
          <xdr:nvSpPr>
            <xdr:cNvPr id="7173" name="Button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Calibri"/>
                  <a:cs typeface="Calibri"/>
                </a:rPr>
                <a:t>Return to</a:t>
              </a:r>
            </a:p>
            <a:p>
              <a:pPr algn="ctr" rtl="0">
                <a:defRPr sz="1000"/>
              </a:pPr>
              <a:r>
                <a:rPr lang="en-US" sz="1200" b="1" i="0" u="none" strike="noStrike" baseline="0">
                  <a:solidFill>
                    <a:srgbClr val="000000"/>
                  </a:solidFill>
                  <a:latin typeface="Calibri"/>
                  <a:cs typeface="Calibri"/>
                </a:rPr>
                <a:t>Home Page</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411480</xdr:colOff>
          <xdr:row>37</xdr:row>
          <xdr:rowOff>15240</xdr:rowOff>
        </xdr:from>
        <xdr:to>
          <xdr:col>15</xdr:col>
          <xdr:colOff>38100</xdr:colOff>
          <xdr:row>39</xdr:row>
          <xdr:rowOff>144780</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700-0000022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200" b="1" i="0" u="none" strike="noStrike" baseline="0">
                  <a:solidFill>
                    <a:srgbClr val="000000"/>
                  </a:solidFill>
                  <a:latin typeface="Calibri"/>
                  <a:cs typeface="Calibri"/>
                </a:rPr>
                <a:t>Return to</a:t>
              </a:r>
            </a:p>
            <a:p>
              <a:pPr algn="ctr" rtl="0">
                <a:defRPr sz="1000"/>
              </a:pPr>
              <a:r>
                <a:rPr lang="en-US" sz="1200" b="1" i="0" u="none" strike="noStrike" baseline="0">
                  <a:solidFill>
                    <a:srgbClr val="000000"/>
                  </a:solidFill>
                  <a:latin typeface="Calibri"/>
                  <a:cs typeface="Calibri"/>
                </a:rPr>
                <a:t>Home Page</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601980</xdr:colOff>
          <xdr:row>0</xdr:row>
          <xdr:rowOff>38100</xdr:rowOff>
        </xdr:from>
        <xdr:to>
          <xdr:col>8</xdr:col>
          <xdr:colOff>335280</xdr:colOff>
          <xdr:row>1</xdr:row>
          <xdr:rowOff>53340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800-000001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1" i="0" u="none" strike="noStrike" baseline="0">
                  <a:solidFill>
                    <a:srgbClr val="000000"/>
                  </a:solidFill>
                  <a:latin typeface="Calibri"/>
                  <a:cs typeface="Calibri"/>
                </a:rPr>
                <a:t>Return to Homepage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228600</xdr:colOff>
          <xdr:row>0</xdr:row>
          <xdr:rowOff>38100</xdr:rowOff>
        </xdr:from>
        <xdr:to>
          <xdr:col>12</xdr:col>
          <xdr:colOff>571500</xdr:colOff>
          <xdr:row>1</xdr:row>
          <xdr:rowOff>53340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800-0000023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1" i="0" u="none" strike="noStrike" baseline="0">
                  <a:solidFill>
                    <a:srgbClr val="000000"/>
                  </a:solidFill>
                  <a:latin typeface="Calibri"/>
                  <a:cs typeface="Calibri"/>
                </a:rPr>
                <a:t>View Graph</a:t>
              </a:r>
            </a:p>
          </xdr:txBody>
        </xdr:sp>
        <xdr:clientData fPrint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3" Type="http://schemas.openxmlformats.org/officeDocument/2006/relationships/hyperlink" Target="http://www.extension.iastate.edu/agdm/crops/xls/a3-29machcostcalc.xlsx" TargetMode="External"/><Relationship Id="rId7" Type="http://schemas.openxmlformats.org/officeDocument/2006/relationships/ctrlProp" Target="../ctrlProps/ctrlProp1.xml"/><Relationship Id="rId12" Type="http://schemas.openxmlformats.org/officeDocument/2006/relationships/ctrlProp" Target="../ctrlProps/ctrlProp6.xml"/><Relationship Id="rId2" Type="http://schemas.openxmlformats.org/officeDocument/2006/relationships/hyperlink" Target="http://www.extension.iastate.edu/agdm/crops/pdf/a3-10.pdf" TargetMode="External"/><Relationship Id="rId1" Type="http://schemas.openxmlformats.org/officeDocument/2006/relationships/hyperlink" Target="mailto:jason.fischbach@ces.uwex.edu"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1.xml"/><Relationship Id="rId15" Type="http://schemas.openxmlformats.org/officeDocument/2006/relationships/ctrlProp" Target="../ctrlProps/ctrlProp9.xml"/><Relationship Id="rId10" Type="http://schemas.openxmlformats.org/officeDocument/2006/relationships/ctrlProp" Target="../ctrlProps/ctrlProp4.xml"/><Relationship Id="rId4" Type="http://schemas.openxmlformats.org/officeDocument/2006/relationships/printerSettings" Target="../printerSettings/printerSettings1.bin"/><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ctrlProp" Target="../ctrlProps/ctrlProp19.xml"/><Relationship Id="rId2" Type="http://schemas.openxmlformats.org/officeDocument/2006/relationships/vmlDrawing" Target="../drawings/vmlDrawing10.vml"/><Relationship Id="rId1" Type="http://schemas.openxmlformats.org/officeDocument/2006/relationships/drawing" Target="../drawings/drawing10.xml"/><Relationship Id="rId4" Type="http://schemas.openxmlformats.org/officeDocument/2006/relationships/ctrlProp" Target="../ctrlProps/ctrlProp2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13.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14.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15.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16.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4.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B1:R32"/>
  <sheetViews>
    <sheetView showGridLines="0" zoomScaleNormal="100" workbookViewId="0">
      <selection activeCell="O34" sqref="O34"/>
    </sheetView>
  </sheetViews>
  <sheetFormatPr defaultRowHeight="14.4" x14ac:dyDescent="0.3"/>
  <cols>
    <col min="1" max="1" width="5.5546875" customWidth="1"/>
  </cols>
  <sheetData>
    <row r="1" spans="2:14" ht="18" x14ac:dyDescent="0.35">
      <c r="B1" s="209" t="s">
        <v>202</v>
      </c>
      <c r="C1" s="209"/>
      <c r="D1" s="209"/>
      <c r="E1" s="209"/>
      <c r="F1" s="209"/>
      <c r="G1" s="209"/>
      <c r="H1" s="209"/>
      <c r="I1" s="209"/>
      <c r="J1" s="209"/>
      <c r="K1" s="209"/>
      <c r="L1" s="209"/>
    </row>
    <row r="2" spans="2:14" ht="15.6" x14ac:dyDescent="0.3">
      <c r="B2" s="210" t="s">
        <v>253</v>
      </c>
      <c r="C2" s="210"/>
      <c r="D2" s="210"/>
      <c r="E2" s="210"/>
      <c r="F2" s="210"/>
      <c r="G2" s="210"/>
      <c r="H2" s="210"/>
      <c r="I2" s="210"/>
      <c r="J2" s="210"/>
      <c r="K2" s="210"/>
      <c r="L2" s="210"/>
    </row>
    <row r="3" spans="2:14" ht="9" customHeight="1" x14ac:dyDescent="0.3">
      <c r="B3" s="68"/>
      <c r="C3" s="68"/>
      <c r="D3" s="68"/>
      <c r="E3" s="68"/>
      <c r="F3" s="68"/>
      <c r="G3" s="68"/>
      <c r="H3" s="68"/>
      <c r="I3" s="68"/>
      <c r="J3" s="68"/>
      <c r="K3" s="68"/>
      <c r="L3" s="68"/>
    </row>
    <row r="4" spans="2:14" ht="15.75" customHeight="1" x14ac:dyDescent="0.3">
      <c r="B4" s="211" t="s">
        <v>175</v>
      </c>
      <c r="C4" s="211"/>
      <c r="D4" s="211"/>
      <c r="E4" s="211"/>
      <c r="F4" s="211"/>
      <c r="G4" s="211"/>
      <c r="H4" s="211"/>
      <c r="I4" s="211"/>
      <c r="J4" s="211"/>
      <c r="K4" s="211"/>
      <c r="L4" s="211"/>
    </row>
    <row r="5" spans="2:14" ht="15.75" customHeight="1" x14ac:dyDescent="0.3">
      <c r="B5" s="211"/>
      <c r="C5" s="211"/>
      <c r="D5" s="211"/>
      <c r="E5" s="211"/>
      <c r="F5" s="211"/>
      <c r="G5" s="211"/>
      <c r="H5" s="211"/>
      <c r="I5" s="211"/>
      <c r="J5" s="211"/>
      <c r="K5" s="211"/>
      <c r="L5" s="211"/>
    </row>
    <row r="6" spans="2:14" x14ac:dyDescent="0.3">
      <c r="B6" s="211"/>
      <c r="C6" s="211"/>
      <c r="D6" s="211"/>
      <c r="E6" s="211"/>
      <c r="F6" s="211"/>
      <c r="G6" s="211"/>
      <c r="H6" s="211"/>
      <c r="I6" s="211"/>
      <c r="J6" s="211"/>
      <c r="K6" s="211"/>
      <c r="L6" s="211"/>
    </row>
    <row r="7" spans="2:14" ht="9" customHeight="1" thickBot="1" x14ac:dyDescent="0.35"/>
    <row r="8" spans="2:14" ht="18" x14ac:dyDescent="0.35">
      <c r="B8" s="218" t="s">
        <v>166</v>
      </c>
      <c r="C8" s="219"/>
      <c r="D8" s="220"/>
      <c r="F8" s="218" t="s">
        <v>168</v>
      </c>
      <c r="G8" s="219"/>
      <c r="H8" s="220"/>
      <c r="J8" s="218" t="s">
        <v>170</v>
      </c>
      <c r="K8" s="219"/>
      <c r="L8" s="220"/>
    </row>
    <row r="9" spans="2:14" ht="18" x14ac:dyDescent="0.35">
      <c r="B9" s="221" t="s">
        <v>167</v>
      </c>
      <c r="C9" s="209"/>
      <c r="D9" s="222"/>
      <c r="F9" s="221" t="s">
        <v>169</v>
      </c>
      <c r="G9" s="209"/>
      <c r="H9" s="222"/>
      <c r="J9" s="221" t="s">
        <v>217</v>
      </c>
      <c r="K9" s="209"/>
      <c r="L9" s="222"/>
    </row>
    <row r="10" spans="2:14" x14ac:dyDescent="0.3">
      <c r="B10" s="4"/>
      <c r="D10" s="5"/>
      <c r="F10" s="4"/>
      <c r="H10" s="5"/>
      <c r="J10" s="4"/>
      <c r="L10" s="5"/>
    </row>
    <row r="11" spans="2:14" x14ac:dyDescent="0.3">
      <c r="B11" s="4"/>
      <c r="D11" s="5"/>
      <c r="F11" s="4"/>
      <c r="H11" s="5"/>
      <c r="J11" s="4"/>
      <c r="L11" s="5"/>
      <c r="N11" s="1" t="s">
        <v>177</v>
      </c>
    </row>
    <row r="12" spans="2:14" x14ac:dyDescent="0.3">
      <c r="B12" s="4"/>
      <c r="D12" s="5"/>
      <c r="F12" s="4"/>
      <c r="H12" s="5"/>
      <c r="J12" s="4"/>
      <c r="L12" s="5"/>
      <c r="N12" t="s">
        <v>178</v>
      </c>
    </row>
    <row r="13" spans="2:14" x14ac:dyDescent="0.3">
      <c r="B13" s="4"/>
      <c r="D13" s="5"/>
      <c r="F13" s="4"/>
      <c r="H13" s="5"/>
      <c r="J13" s="4"/>
      <c r="L13" s="5"/>
      <c r="N13" t="s">
        <v>179</v>
      </c>
    </row>
    <row r="14" spans="2:14" x14ac:dyDescent="0.3">
      <c r="B14" s="4"/>
      <c r="D14" s="5"/>
      <c r="F14" s="4"/>
      <c r="H14" s="5"/>
      <c r="J14" s="4"/>
      <c r="L14" s="5"/>
      <c r="N14" s="72" t="s">
        <v>180</v>
      </c>
    </row>
    <row r="15" spans="2:14" x14ac:dyDescent="0.3">
      <c r="B15" s="4"/>
      <c r="D15" s="5"/>
      <c r="F15" s="4"/>
      <c r="H15" s="5"/>
      <c r="J15" s="4"/>
      <c r="L15" s="5"/>
    </row>
    <row r="16" spans="2:14" x14ac:dyDescent="0.3">
      <c r="B16" s="4"/>
      <c r="D16" s="5"/>
      <c r="F16" s="4"/>
      <c r="H16" s="5"/>
      <c r="J16" s="4"/>
      <c r="L16" s="5"/>
    </row>
    <row r="17" spans="2:18" ht="17.399999999999999" x14ac:dyDescent="0.3">
      <c r="B17" s="4"/>
      <c r="D17" s="5"/>
      <c r="F17" s="4"/>
      <c r="H17" s="5"/>
      <c r="J17" s="4"/>
      <c r="L17" s="5"/>
      <c r="Q17" s="208" t="s">
        <v>201</v>
      </c>
      <c r="R17" s="208"/>
    </row>
    <row r="18" spans="2:18" x14ac:dyDescent="0.3">
      <c r="B18" s="4"/>
      <c r="D18" s="5"/>
      <c r="F18" s="4"/>
      <c r="H18" s="5"/>
      <c r="J18" s="4"/>
      <c r="L18" s="5"/>
    </row>
    <row r="19" spans="2:18" ht="15" thickBot="1" x14ac:dyDescent="0.35">
      <c r="B19" s="69"/>
      <c r="C19" s="70"/>
      <c r="D19" s="71"/>
      <c r="F19" s="69"/>
      <c r="G19" s="70"/>
      <c r="H19" s="71"/>
      <c r="J19" s="69"/>
      <c r="K19" s="70"/>
      <c r="L19" s="71"/>
      <c r="Q19" s="72" t="s">
        <v>199</v>
      </c>
    </row>
    <row r="20" spans="2:18" ht="15" thickBot="1" x14ac:dyDescent="0.35">
      <c r="Q20" s="72" t="s">
        <v>200</v>
      </c>
    </row>
    <row r="21" spans="2:18" ht="18" x14ac:dyDescent="0.35">
      <c r="B21" s="218" t="s">
        <v>172</v>
      </c>
      <c r="C21" s="219"/>
      <c r="D21" s="220"/>
      <c r="F21" s="218" t="s">
        <v>171</v>
      </c>
      <c r="G21" s="219"/>
      <c r="H21" s="220"/>
      <c r="J21" s="212" t="s">
        <v>174</v>
      </c>
      <c r="K21" s="213"/>
      <c r="L21" s="214"/>
    </row>
    <row r="22" spans="2:18" ht="18" x14ac:dyDescent="0.35">
      <c r="B22" s="221" t="s">
        <v>173</v>
      </c>
      <c r="C22" s="209"/>
      <c r="D22" s="222"/>
      <c r="F22" s="221" t="s">
        <v>62</v>
      </c>
      <c r="G22" s="209"/>
      <c r="H22" s="222"/>
      <c r="J22" s="215"/>
      <c r="K22" s="216"/>
      <c r="L22" s="217"/>
    </row>
    <row r="23" spans="2:18" x14ac:dyDescent="0.3">
      <c r="B23" s="4"/>
      <c r="D23" s="5"/>
      <c r="F23" s="4"/>
      <c r="H23" s="5"/>
      <c r="J23" s="4"/>
      <c r="L23" s="5"/>
    </row>
    <row r="24" spans="2:18" x14ac:dyDescent="0.3">
      <c r="B24" s="4"/>
      <c r="D24" s="5"/>
      <c r="F24" s="4"/>
      <c r="H24" s="5"/>
      <c r="J24" s="4"/>
      <c r="L24" s="5"/>
    </row>
    <row r="25" spans="2:18" x14ac:dyDescent="0.3">
      <c r="B25" s="4"/>
      <c r="D25" s="5"/>
      <c r="F25" s="4"/>
      <c r="H25" s="5"/>
      <c r="J25" s="4"/>
      <c r="L25" s="5"/>
    </row>
    <row r="26" spans="2:18" x14ac:dyDescent="0.3">
      <c r="B26" s="4"/>
      <c r="D26" s="5"/>
      <c r="F26" s="4"/>
      <c r="H26" s="5"/>
      <c r="J26" s="4"/>
      <c r="L26" s="5"/>
    </row>
    <row r="27" spans="2:18" x14ac:dyDescent="0.3">
      <c r="B27" s="4"/>
      <c r="D27" s="5"/>
      <c r="F27" s="4"/>
      <c r="H27" s="5"/>
      <c r="J27" s="4"/>
      <c r="L27" s="5"/>
    </row>
    <row r="28" spans="2:18" x14ac:dyDescent="0.3">
      <c r="B28" s="4"/>
      <c r="D28" s="5"/>
      <c r="F28" s="4"/>
      <c r="H28" s="5"/>
      <c r="J28" s="4"/>
      <c r="L28" s="5"/>
    </row>
    <row r="29" spans="2:18" x14ac:dyDescent="0.3">
      <c r="B29" s="4"/>
      <c r="D29" s="5"/>
      <c r="F29" s="4"/>
      <c r="H29" s="5"/>
      <c r="J29" s="4"/>
      <c r="L29" s="5"/>
    </row>
    <row r="30" spans="2:18" x14ac:dyDescent="0.3">
      <c r="B30" s="4"/>
      <c r="D30" s="5"/>
      <c r="F30" s="4"/>
      <c r="H30" s="5"/>
      <c r="J30" s="4"/>
      <c r="L30" s="5"/>
    </row>
    <row r="31" spans="2:18" x14ac:dyDescent="0.3">
      <c r="B31" s="4"/>
      <c r="D31" s="5"/>
      <c r="F31" s="4"/>
      <c r="H31" s="5"/>
      <c r="J31" s="4"/>
      <c r="L31" s="5"/>
    </row>
    <row r="32" spans="2:18" ht="15" thickBot="1" x14ac:dyDescent="0.35">
      <c r="B32" s="69"/>
      <c r="C32" s="70"/>
      <c r="D32" s="71"/>
      <c r="F32" s="69"/>
      <c r="G32" s="70"/>
      <c r="H32" s="71"/>
      <c r="J32" s="69"/>
      <c r="K32" s="70"/>
      <c r="L32" s="71"/>
    </row>
  </sheetData>
  <sheetProtection selectLockedCells="1"/>
  <mergeCells count="15">
    <mergeCell ref="Q17:R17"/>
    <mergeCell ref="B1:L1"/>
    <mergeCell ref="B2:L2"/>
    <mergeCell ref="B4:L6"/>
    <mergeCell ref="J21:L22"/>
    <mergeCell ref="B21:D21"/>
    <mergeCell ref="B22:D22"/>
    <mergeCell ref="F21:H21"/>
    <mergeCell ref="F22:H22"/>
    <mergeCell ref="B8:D8"/>
    <mergeCell ref="B9:D9"/>
    <mergeCell ref="F8:H8"/>
    <mergeCell ref="F9:H9"/>
    <mergeCell ref="J8:L8"/>
    <mergeCell ref="J9:L9"/>
  </mergeCells>
  <hyperlinks>
    <hyperlink ref="N14" r:id="rId1" xr:uid="{00000000-0004-0000-0000-000000000000}"/>
    <hyperlink ref="Q19" r:id="rId2" xr:uid="{00000000-0004-0000-0000-000001000000}"/>
    <hyperlink ref="Q20" r:id="rId3" xr:uid="{00000000-0004-0000-0000-000002000000}"/>
  </hyperlinks>
  <pageMargins left="0.7" right="0.7" top="0.75" bottom="0.75" header="0.3" footer="0.3"/>
  <pageSetup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2049" r:id="rId7" name="Button 1">
              <controlPr defaultSize="0" print="0" autoFill="0" autoPict="0" macro="[0]!Steps1to5">
                <anchor moveWithCells="1" sizeWithCells="1">
                  <from>
                    <xdr:col>1</xdr:col>
                    <xdr:colOff>22860</xdr:colOff>
                    <xdr:row>17</xdr:row>
                    <xdr:rowOff>0</xdr:rowOff>
                  </from>
                  <to>
                    <xdr:col>2</xdr:col>
                    <xdr:colOff>220980</xdr:colOff>
                    <xdr:row>18</xdr:row>
                    <xdr:rowOff>129540</xdr:rowOff>
                  </to>
                </anchor>
              </controlPr>
            </control>
          </mc:Choice>
        </mc:AlternateContent>
        <mc:AlternateContent xmlns:mc="http://schemas.openxmlformats.org/markup-compatibility/2006">
          <mc:Choice Requires="x14">
            <control shapeId="2050" r:id="rId8" name="Button 2">
              <controlPr defaultSize="0" print="0" autoFill="0" autoPict="0" macro="[0]!Steps6and7">
                <anchor moveWithCells="1" sizeWithCells="1">
                  <from>
                    <xdr:col>2</xdr:col>
                    <xdr:colOff>358140</xdr:colOff>
                    <xdr:row>17</xdr:row>
                    <xdr:rowOff>15240</xdr:rowOff>
                  </from>
                  <to>
                    <xdr:col>3</xdr:col>
                    <xdr:colOff>586740</xdr:colOff>
                    <xdr:row>18</xdr:row>
                    <xdr:rowOff>129540</xdr:rowOff>
                  </to>
                </anchor>
              </controlPr>
            </control>
          </mc:Choice>
        </mc:AlternateContent>
        <mc:AlternateContent xmlns:mc="http://schemas.openxmlformats.org/markup-compatibility/2006">
          <mc:Choice Requires="x14">
            <control shapeId="2052" r:id="rId9" name="Button 4">
              <controlPr defaultSize="0" print="0" autoFill="0" autoPict="0" macro="[0]!Step8">
                <anchor moveWithCells="1" sizeWithCells="1">
                  <from>
                    <xdr:col>5</xdr:col>
                    <xdr:colOff>411480</xdr:colOff>
                    <xdr:row>17</xdr:row>
                    <xdr:rowOff>0</xdr:rowOff>
                  </from>
                  <to>
                    <xdr:col>7</xdr:col>
                    <xdr:colOff>129540</xdr:colOff>
                    <xdr:row>18</xdr:row>
                    <xdr:rowOff>129540</xdr:rowOff>
                  </to>
                </anchor>
              </controlPr>
            </control>
          </mc:Choice>
        </mc:AlternateContent>
        <mc:AlternateContent xmlns:mc="http://schemas.openxmlformats.org/markup-compatibility/2006">
          <mc:Choice Requires="x14">
            <control shapeId="2053" r:id="rId10" name="Button 5">
              <controlPr defaultSize="0" print="0" autoFill="0" autoPict="0" macro="[0]!Step9">
                <anchor moveWithCells="1" sizeWithCells="1">
                  <from>
                    <xdr:col>9</xdr:col>
                    <xdr:colOff>495300</xdr:colOff>
                    <xdr:row>17</xdr:row>
                    <xdr:rowOff>15240</xdr:rowOff>
                  </from>
                  <to>
                    <xdr:col>11</xdr:col>
                    <xdr:colOff>114300</xdr:colOff>
                    <xdr:row>18</xdr:row>
                    <xdr:rowOff>137160</xdr:rowOff>
                  </to>
                </anchor>
              </controlPr>
            </control>
          </mc:Choice>
        </mc:AlternateContent>
        <mc:AlternateContent xmlns:mc="http://schemas.openxmlformats.org/markup-compatibility/2006">
          <mc:Choice Requires="x14">
            <control shapeId="2054" r:id="rId11" name="Button 6">
              <controlPr defaultSize="0" print="0" autoFill="0" autoPict="0" macro="[0]!Step10">
                <anchor moveWithCells="1" sizeWithCells="1">
                  <from>
                    <xdr:col>1</xdr:col>
                    <xdr:colOff>457200</xdr:colOff>
                    <xdr:row>30</xdr:row>
                    <xdr:rowOff>0</xdr:rowOff>
                  </from>
                  <to>
                    <xdr:col>3</xdr:col>
                    <xdr:colOff>129540</xdr:colOff>
                    <xdr:row>31</xdr:row>
                    <xdr:rowOff>129540</xdr:rowOff>
                  </to>
                </anchor>
              </controlPr>
            </control>
          </mc:Choice>
        </mc:AlternateContent>
        <mc:AlternateContent xmlns:mc="http://schemas.openxmlformats.org/markup-compatibility/2006">
          <mc:Choice Requires="x14">
            <control shapeId="2055" r:id="rId12" name="Button 7">
              <controlPr defaultSize="0" print="0" autoFill="0" autoPict="0" macro="[0]!Step11">
                <anchor moveWithCells="1" sizeWithCells="1">
                  <from>
                    <xdr:col>5</xdr:col>
                    <xdr:colOff>457200</xdr:colOff>
                    <xdr:row>30</xdr:row>
                    <xdr:rowOff>0</xdr:rowOff>
                  </from>
                  <to>
                    <xdr:col>7</xdr:col>
                    <xdr:colOff>144780</xdr:colOff>
                    <xdr:row>31</xdr:row>
                    <xdr:rowOff>152400</xdr:rowOff>
                  </to>
                </anchor>
              </controlPr>
            </control>
          </mc:Choice>
        </mc:AlternateContent>
        <mc:AlternateContent xmlns:mc="http://schemas.openxmlformats.org/markup-compatibility/2006">
          <mc:Choice Requires="x14">
            <control shapeId="2056" r:id="rId13" name="Button 8">
              <controlPr defaultSize="0" print="0" autoFill="0" autoPict="0" macro="[0]!Step12and13">
                <anchor moveWithCells="1" sizeWithCells="1">
                  <from>
                    <xdr:col>9</xdr:col>
                    <xdr:colOff>441960</xdr:colOff>
                    <xdr:row>30</xdr:row>
                    <xdr:rowOff>15240</xdr:rowOff>
                  </from>
                  <to>
                    <xdr:col>11</xdr:col>
                    <xdr:colOff>137160</xdr:colOff>
                    <xdr:row>31</xdr:row>
                    <xdr:rowOff>152400</xdr:rowOff>
                  </to>
                </anchor>
              </controlPr>
            </control>
          </mc:Choice>
        </mc:AlternateContent>
        <mc:AlternateContent xmlns:mc="http://schemas.openxmlformats.org/markup-compatibility/2006">
          <mc:Choice Requires="x14">
            <control shapeId="2057" r:id="rId14" name="Button 9">
              <controlPr defaultSize="0" print="0" autoFill="0" autoPict="0" macro="[0]!Budget">
                <anchor moveWithCells="1" sizeWithCells="1">
                  <from>
                    <xdr:col>12</xdr:col>
                    <xdr:colOff>601980</xdr:colOff>
                    <xdr:row>18</xdr:row>
                    <xdr:rowOff>15240</xdr:rowOff>
                  </from>
                  <to>
                    <xdr:col>15</xdr:col>
                    <xdr:colOff>190500</xdr:colOff>
                    <xdr:row>20</xdr:row>
                    <xdr:rowOff>60960</xdr:rowOff>
                  </to>
                </anchor>
              </controlPr>
            </control>
          </mc:Choice>
        </mc:AlternateContent>
        <mc:AlternateContent xmlns:mc="http://schemas.openxmlformats.org/markup-compatibility/2006">
          <mc:Choice Requires="x14">
            <control shapeId="2058" r:id="rId15" name="Button 10">
              <controlPr defaultSize="0" print="0" autoFill="0" autoPict="0" macro="[0]!Graph">
                <anchor moveWithCells="1" sizeWithCells="1">
                  <from>
                    <xdr:col>12</xdr:col>
                    <xdr:colOff>601980</xdr:colOff>
                    <xdr:row>21</xdr:row>
                    <xdr:rowOff>22860</xdr:rowOff>
                  </from>
                  <to>
                    <xdr:col>15</xdr:col>
                    <xdr:colOff>190500</xdr:colOff>
                    <xdr:row>23</xdr:row>
                    <xdr:rowOff>53340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D2:F66"/>
  <sheetViews>
    <sheetView tabSelected="1" workbookViewId="0">
      <selection activeCell="H37" sqref="H37"/>
    </sheetView>
  </sheetViews>
  <sheetFormatPr defaultRowHeight="14.4" x14ac:dyDescent="0.3"/>
  <cols>
    <col min="2" max="2" width="2.77734375" customWidth="1"/>
    <col min="3" max="3" width="3.21875" customWidth="1"/>
    <col min="4" max="4" width="45.21875" customWidth="1"/>
    <col min="5" max="5" width="3.77734375" customWidth="1"/>
    <col min="6" max="6" width="37.44140625" customWidth="1"/>
  </cols>
  <sheetData>
    <row r="2" spans="4:6" ht="21" x14ac:dyDescent="0.4">
      <c r="D2" s="20" t="s">
        <v>17</v>
      </c>
      <c r="F2" s="20" t="s">
        <v>50</v>
      </c>
    </row>
    <row r="3" spans="4:6" ht="15.75" customHeight="1" x14ac:dyDescent="0.3">
      <c r="D3" s="22" t="s">
        <v>37</v>
      </c>
      <c r="F3" s="22" t="s">
        <v>37</v>
      </c>
    </row>
    <row r="4" spans="4:6" x14ac:dyDescent="0.3">
      <c r="D4" s="19" t="s">
        <v>49</v>
      </c>
      <c r="F4" s="19" t="s">
        <v>49</v>
      </c>
    </row>
    <row r="5" spans="4:6" x14ac:dyDescent="0.3">
      <c r="D5" t="s">
        <v>36</v>
      </c>
      <c r="F5" t="s">
        <v>68</v>
      </c>
    </row>
    <row r="6" spans="4:6" x14ac:dyDescent="0.3">
      <c r="D6" s="21" t="s">
        <v>45</v>
      </c>
    </row>
    <row r="7" spans="4:6" x14ac:dyDescent="0.3">
      <c r="D7" t="s">
        <v>47</v>
      </c>
      <c r="F7" s="1" t="s">
        <v>38</v>
      </c>
    </row>
    <row r="8" spans="4:6" ht="15" customHeight="1" x14ac:dyDescent="0.3">
      <c r="D8" t="s">
        <v>46</v>
      </c>
      <c r="F8" t="s">
        <v>68</v>
      </c>
    </row>
    <row r="9" spans="4:6" x14ac:dyDescent="0.3">
      <c r="F9" t="s">
        <v>52</v>
      </c>
    </row>
    <row r="10" spans="4:6" x14ac:dyDescent="0.3">
      <c r="D10" s="1" t="s">
        <v>38</v>
      </c>
      <c r="F10" t="s">
        <v>184</v>
      </c>
    </row>
    <row r="11" spans="4:6" x14ac:dyDescent="0.3">
      <c r="D11" t="s">
        <v>36</v>
      </c>
      <c r="F11" t="s">
        <v>89</v>
      </c>
    </row>
    <row r="12" spans="4:6" x14ac:dyDescent="0.3">
      <c r="D12" s="21" t="s">
        <v>45</v>
      </c>
      <c r="F12" t="s">
        <v>90</v>
      </c>
    </row>
    <row r="13" spans="4:6" x14ac:dyDescent="0.3">
      <c r="D13" t="s">
        <v>47</v>
      </c>
      <c r="F13" t="s">
        <v>53</v>
      </c>
    </row>
    <row r="14" spans="4:6" x14ac:dyDescent="0.3">
      <c r="D14" t="s">
        <v>39</v>
      </c>
      <c r="F14" t="s">
        <v>257</v>
      </c>
    </row>
    <row r="15" spans="4:6" x14ac:dyDescent="0.3">
      <c r="D15" t="s">
        <v>22</v>
      </c>
      <c r="F15" s="1" t="s">
        <v>43</v>
      </c>
    </row>
    <row r="16" spans="4:6" x14ac:dyDescent="0.3">
      <c r="D16" t="s">
        <v>41</v>
      </c>
      <c r="F16" t="s">
        <v>68</v>
      </c>
    </row>
    <row r="17" spans="4:6" x14ac:dyDescent="0.3">
      <c r="D17" t="s">
        <v>40</v>
      </c>
      <c r="F17" t="s">
        <v>2</v>
      </c>
    </row>
    <row r="18" spans="4:6" x14ac:dyDescent="0.3">
      <c r="D18" t="s">
        <v>46</v>
      </c>
      <c r="F18" t="s">
        <v>53</v>
      </c>
    </row>
    <row r="19" spans="4:6" x14ac:dyDescent="0.3">
      <c r="D19" t="s">
        <v>23</v>
      </c>
      <c r="F19" t="s">
        <v>57</v>
      </c>
    </row>
    <row r="20" spans="4:6" x14ac:dyDescent="0.3">
      <c r="D20" t="s">
        <v>24</v>
      </c>
      <c r="F20" t="s">
        <v>69</v>
      </c>
    </row>
    <row r="21" spans="4:6" x14ac:dyDescent="0.3">
      <c r="D21" t="s">
        <v>42</v>
      </c>
      <c r="F21" t="s">
        <v>257</v>
      </c>
    </row>
    <row r="22" spans="4:6" x14ac:dyDescent="0.3">
      <c r="D22" t="s">
        <v>55</v>
      </c>
      <c r="F22" s="1" t="s">
        <v>185</v>
      </c>
    </row>
    <row r="23" spans="4:6" x14ac:dyDescent="0.3">
      <c r="D23" t="s">
        <v>54</v>
      </c>
      <c r="F23" t="s">
        <v>68</v>
      </c>
    </row>
    <row r="24" spans="4:6" x14ac:dyDescent="0.3">
      <c r="D24" s="21" t="s">
        <v>51</v>
      </c>
      <c r="F24" t="s">
        <v>53</v>
      </c>
    </row>
    <row r="25" spans="4:6" x14ac:dyDescent="0.3">
      <c r="D25" s="21" t="s">
        <v>44</v>
      </c>
      <c r="F25" t="s">
        <v>56</v>
      </c>
    </row>
    <row r="26" spans="4:6" x14ac:dyDescent="0.3">
      <c r="D26" s="21" t="s">
        <v>21</v>
      </c>
      <c r="F26" t="s">
        <v>57</v>
      </c>
    </row>
    <row r="27" spans="4:6" x14ac:dyDescent="0.3">
      <c r="D27" s="21" t="s">
        <v>249</v>
      </c>
      <c r="F27" t="s">
        <v>64</v>
      </c>
    </row>
    <row r="28" spans="4:6" x14ac:dyDescent="0.3">
      <c r="D28" s="21" t="s">
        <v>250</v>
      </c>
      <c r="F28" t="s">
        <v>257</v>
      </c>
    </row>
    <row r="29" spans="4:6" x14ac:dyDescent="0.3">
      <c r="D29" s="21" t="s">
        <v>256</v>
      </c>
      <c r="F29" s="1" t="s">
        <v>58</v>
      </c>
    </row>
    <row r="30" spans="4:6" x14ac:dyDescent="0.3">
      <c r="D30" s="1" t="s">
        <v>43</v>
      </c>
      <c r="F30" t="s">
        <v>68</v>
      </c>
    </row>
    <row r="31" spans="4:6" x14ac:dyDescent="0.3">
      <c r="D31" t="s">
        <v>42</v>
      </c>
      <c r="F31" t="s">
        <v>63</v>
      </c>
    </row>
    <row r="32" spans="4:6" x14ac:dyDescent="0.3">
      <c r="D32" t="s">
        <v>54</v>
      </c>
      <c r="F32" t="s">
        <v>103</v>
      </c>
    </row>
    <row r="33" spans="4:6" x14ac:dyDescent="0.3">
      <c r="D33" t="s">
        <v>209</v>
      </c>
      <c r="F33" t="s">
        <v>53</v>
      </c>
    </row>
    <row r="34" spans="4:6" x14ac:dyDescent="0.3">
      <c r="D34" s="21" t="s">
        <v>93</v>
      </c>
      <c r="F34" t="s">
        <v>56</v>
      </c>
    </row>
    <row r="35" spans="4:6" x14ac:dyDescent="0.3">
      <c r="D35" s="21" t="s">
        <v>96</v>
      </c>
      <c r="F35" t="s">
        <v>57</v>
      </c>
    </row>
    <row r="36" spans="4:6" x14ac:dyDescent="0.3">
      <c r="D36" s="21" t="s">
        <v>21</v>
      </c>
      <c r="F36" t="s">
        <v>64</v>
      </c>
    </row>
    <row r="37" spans="4:6" x14ac:dyDescent="0.3">
      <c r="D37" t="s">
        <v>23</v>
      </c>
    </row>
    <row r="38" spans="4:6" x14ac:dyDescent="0.3">
      <c r="D38" t="s">
        <v>24</v>
      </c>
      <c r="F38" s="1" t="s">
        <v>62</v>
      </c>
    </row>
    <row r="39" spans="4:6" x14ac:dyDescent="0.3">
      <c r="D39" t="s">
        <v>40</v>
      </c>
      <c r="F39" t="s">
        <v>68</v>
      </c>
    </row>
    <row r="40" spans="4:6" x14ac:dyDescent="0.3">
      <c r="D40" t="s">
        <v>256</v>
      </c>
      <c r="F40" t="s">
        <v>53</v>
      </c>
    </row>
    <row r="41" spans="4:6" x14ac:dyDescent="0.3">
      <c r="D41" s="1" t="s">
        <v>183</v>
      </c>
      <c r="F41" t="s">
        <v>56</v>
      </c>
    </row>
    <row r="42" spans="4:6" x14ac:dyDescent="0.3">
      <c r="D42" t="s">
        <v>42</v>
      </c>
      <c r="F42" t="s">
        <v>57</v>
      </c>
    </row>
    <row r="43" spans="4:6" x14ac:dyDescent="0.3">
      <c r="D43" t="s">
        <v>54</v>
      </c>
      <c r="F43" t="s">
        <v>64</v>
      </c>
    </row>
    <row r="44" spans="4:6" x14ac:dyDescent="0.3">
      <c r="D44" s="21" t="s">
        <v>96</v>
      </c>
    </row>
    <row r="45" spans="4:6" x14ac:dyDescent="0.3">
      <c r="D45" s="21" t="s">
        <v>21</v>
      </c>
    </row>
    <row r="46" spans="4:6" x14ac:dyDescent="0.3">
      <c r="D46" t="s">
        <v>23</v>
      </c>
      <c r="F46" s="1" t="s">
        <v>229</v>
      </c>
    </row>
    <row r="47" spans="4:6" x14ac:dyDescent="0.3">
      <c r="D47" t="s">
        <v>24</v>
      </c>
      <c r="F47" t="s">
        <v>230</v>
      </c>
    </row>
    <row r="48" spans="4:6" x14ac:dyDescent="0.3">
      <c r="F48" t="s">
        <v>231</v>
      </c>
    </row>
    <row r="49" spans="4:4" x14ac:dyDescent="0.3">
      <c r="D49" s="3" t="s">
        <v>59</v>
      </c>
    </row>
    <row r="50" spans="4:4" x14ac:dyDescent="0.3">
      <c r="D50" t="s">
        <v>60</v>
      </c>
    </row>
    <row r="51" spans="4:4" x14ac:dyDescent="0.3">
      <c r="D51" t="s">
        <v>61</v>
      </c>
    </row>
    <row r="52" spans="4:4" x14ac:dyDescent="0.3">
      <c r="D52" t="s">
        <v>42</v>
      </c>
    </row>
    <row r="53" spans="4:4" x14ac:dyDescent="0.3">
      <c r="D53" t="s">
        <v>54</v>
      </c>
    </row>
    <row r="54" spans="4:4" x14ac:dyDescent="0.3">
      <c r="D54" s="21" t="s">
        <v>44</v>
      </c>
    </row>
    <row r="55" spans="4:4" x14ac:dyDescent="0.3">
      <c r="D55" s="21" t="s">
        <v>21</v>
      </c>
    </row>
    <row r="56" spans="4:4" x14ac:dyDescent="0.3">
      <c r="D56" t="s">
        <v>23</v>
      </c>
    </row>
    <row r="57" spans="4:4" x14ac:dyDescent="0.3">
      <c r="D57" t="s">
        <v>24</v>
      </c>
    </row>
    <row r="58" spans="4:4" x14ac:dyDescent="0.3">
      <c r="D58" t="s">
        <v>40</v>
      </c>
    </row>
    <row r="60" spans="4:4" x14ac:dyDescent="0.3">
      <c r="D60" s="1" t="s">
        <v>62</v>
      </c>
    </row>
    <row r="61" spans="4:4" x14ac:dyDescent="0.3">
      <c r="D61" t="s">
        <v>42</v>
      </c>
    </row>
    <row r="62" spans="4:4" x14ac:dyDescent="0.3">
      <c r="D62" t="s">
        <v>54</v>
      </c>
    </row>
    <row r="63" spans="4:4" x14ac:dyDescent="0.3">
      <c r="D63" s="21" t="s">
        <v>44</v>
      </c>
    </row>
    <row r="64" spans="4:4" x14ac:dyDescent="0.3">
      <c r="D64" s="21" t="s">
        <v>21</v>
      </c>
    </row>
    <row r="65" spans="4:4" x14ac:dyDescent="0.3">
      <c r="D65" t="s">
        <v>23</v>
      </c>
    </row>
    <row r="66" spans="4:4" x14ac:dyDescent="0.3">
      <c r="D66" t="s">
        <v>24</v>
      </c>
    </row>
  </sheetData>
  <sheetProtection selectLockedCell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O36"/>
  <sheetViews>
    <sheetView workbookViewId="0">
      <selection activeCell="P12" sqref="P12"/>
    </sheetView>
  </sheetViews>
  <sheetFormatPr defaultRowHeight="14.4" x14ac:dyDescent="0.3"/>
  <cols>
    <col min="2" max="2" width="12.5546875" bestFit="1" customWidth="1"/>
  </cols>
  <sheetData>
    <row r="1" spans="1:15" x14ac:dyDescent="0.3">
      <c r="A1" s="151"/>
      <c r="B1" s="151"/>
      <c r="C1" s="151"/>
      <c r="D1" s="151"/>
      <c r="E1" s="151"/>
      <c r="F1" s="151"/>
      <c r="G1" s="151"/>
      <c r="H1" s="151"/>
      <c r="I1" s="151"/>
      <c r="J1" s="151"/>
      <c r="K1" s="151"/>
      <c r="L1" s="151"/>
      <c r="M1" s="151"/>
      <c r="N1" s="151"/>
      <c r="O1" s="151"/>
    </row>
    <row r="2" spans="1:15" x14ac:dyDescent="0.3">
      <c r="A2" s="152" t="s">
        <v>0</v>
      </c>
      <c r="B2" s="153" t="s">
        <v>190</v>
      </c>
      <c r="C2" s="151"/>
      <c r="D2" s="151"/>
      <c r="E2" s="151"/>
      <c r="F2" s="151"/>
      <c r="G2" s="151"/>
      <c r="H2" s="151"/>
      <c r="I2" s="151"/>
      <c r="J2" s="151"/>
      <c r="K2" s="151"/>
      <c r="L2" s="151"/>
      <c r="M2" s="151"/>
      <c r="N2" s="151"/>
      <c r="O2" s="151"/>
    </row>
    <row r="3" spans="1:15" x14ac:dyDescent="0.3">
      <c r="A3" s="154">
        <v>0</v>
      </c>
      <c r="B3" s="204">
        <f>budget!C33</f>
        <v>-263</v>
      </c>
      <c r="C3" s="151"/>
      <c r="D3" s="151"/>
      <c r="E3" s="151"/>
      <c r="F3" s="151"/>
      <c r="G3" s="151"/>
      <c r="H3" s="151"/>
      <c r="I3" s="151"/>
      <c r="J3" s="151"/>
      <c r="K3" s="151"/>
      <c r="L3" s="151"/>
      <c r="M3" s="151"/>
      <c r="N3" s="151"/>
      <c r="O3" s="151"/>
    </row>
    <row r="4" spans="1:15" x14ac:dyDescent="0.3">
      <c r="A4" s="154">
        <v>1</v>
      </c>
      <c r="B4" s="204">
        <f>B3+budget!D33</f>
        <v>-5368.1620000000003</v>
      </c>
      <c r="C4" s="151"/>
      <c r="D4" s="151"/>
      <c r="E4" s="151"/>
      <c r="F4" s="151"/>
      <c r="G4" s="151"/>
      <c r="H4" s="151"/>
      <c r="I4" s="151"/>
      <c r="J4" s="151"/>
      <c r="K4" s="151"/>
      <c r="L4" s="151"/>
      <c r="M4" s="151"/>
      <c r="N4" s="151"/>
      <c r="O4" s="151"/>
    </row>
    <row r="5" spans="1:15" x14ac:dyDescent="0.3">
      <c r="A5" s="154">
        <v>2</v>
      </c>
      <c r="B5" s="204">
        <f>B4+budget!E33</f>
        <v>-6033.6020000000008</v>
      </c>
      <c r="C5" s="151"/>
      <c r="D5" s="151"/>
      <c r="E5" s="151"/>
      <c r="F5" s="151"/>
      <c r="G5" s="151"/>
      <c r="H5" s="151"/>
      <c r="I5" s="151"/>
      <c r="J5" s="151"/>
      <c r="K5" s="151"/>
      <c r="L5" s="151"/>
      <c r="M5" s="151"/>
      <c r="N5" s="151"/>
      <c r="O5" s="151"/>
    </row>
    <row r="6" spans="1:15" x14ac:dyDescent="0.3">
      <c r="A6" s="154">
        <v>3</v>
      </c>
      <c r="B6" s="204">
        <f>B5+budget!F33</f>
        <v>-6582.5339711538472</v>
      </c>
      <c r="C6" s="151"/>
      <c r="D6" s="151"/>
      <c r="E6" s="151"/>
      <c r="F6" s="151"/>
      <c r="G6" s="151"/>
      <c r="H6" s="151"/>
      <c r="I6" s="151"/>
      <c r="J6" s="151"/>
      <c r="K6" s="151"/>
      <c r="L6" s="151"/>
      <c r="M6" s="151"/>
      <c r="N6" s="151"/>
      <c r="O6" s="151"/>
    </row>
    <row r="7" spans="1:15" x14ac:dyDescent="0.3">
      <c r="A7" s="154">
        <v>4</v>
      </c>
      <c r="B7" s="204">
        <f>B6+budget!G33</f>
        <v>-6743.7254829781714</v>
      </c>
      <c r="C7" s="151"/>
      <c r="D7" s="151"/>
      <c r="E7" s="151"/>
      <c r="F7" s="151"/>
      <c r="G7" s="151"/>
      <c r="H7" s="151"/>
      <c r="I7" s="151"/>
      <c r="J7" s="151"/>
      <c r="K7" s="151"/>
      <c r="L7" s="151"/>
      <c r="M7" s="151"/>
      <c r="N7" s="151"/>
      <c r="O7" s="151"/>
    </row>
    <row r="8" spans="1:15" x14ac:dyDescent="0.3">
      <c r="A8" s="154">
        <v>5</v>
      </c>
      <c r="B8" s="204">
        <f>B7+budget!H33</f>
        <v>-6276.2889964916849</v>
      </c>
      <c r="C8" s="151"/>
      <c r="D8" s="151"/>
      <c r="E8" s="151"/>
      <c r="F8" s="151"/>
      <c r="G8" s="151"/>
      <c r="H8" s="151"/>
      <c r="I8" s="151"/>
      <c r="J8" s="151"/>
      <c r="K8" s="151"/>
      <c r="L8" s="151"/>
      <c r="M8" s="151"/>
      <c r="N8" s="151"/>
      <c r="O8" s="151"/>
    </row>
    <row r="9" spans="1:15" x14ac:dyDescent="0.3">
      <c r="A9" s="154">
        <v>6</v>
      </c>
      <c r="B9" s="204">
        <f>B8+budget!I33</f>
        <v>-5093.5524255457385</v>
      </c>
      <c r="C9" s="151"/>
      <c r="D9" s="151"/>
      <c r="E9" s="151"/>
      <c r="F9" s="151"/>
      <c r="G9" s="151"/>
      <c r="H9" s="151"/>
      <c r="I9" s="151"/>
      <c r="J9" s="151"/>
      <c r="K9" s="151"/>
      <c r="L9" s="151"/>
      <c r="M9" s="151"/>
      <c r="N9" s="151"/>
      <c r="O9" s="151"/>
    </row>
    <row r="10" spans="1:15" x14ac:dyDescent="0.3">
      <c r="A10" s="154">
        <v>7</v>
      </c>
      <c r="B10" s="204">
        <f>B9+budget!J33</f>
        <v>-2786.7728647349277</v>
      </c>
      <c r="C10" s="151"/>
      <c r="D10" s="151"/>
      <c r="E10" s="151"/>
      <c r="F10" s="151"/>
      <c r="G10" s="151"/>
      <c r="H10" s="151"/>
      <c r="I10" s="151"/>
      <c r="J10" s="151"/>
      <c r="K10" s="151"/>
      <c r="L10" s="151"/>
      <c r="M10" s="151"/>
      <c r="N10" s="151"/>
      <c r="O10" s="151"/>
    </row>
    <row r="11" spans="1:15" x14ac:dyDescent="0.3">
      <c r="A11" s="154">
        <v>8</v>
      </c>
      <c r="B11" s="204">
        <f>B10+budget!K33</f>
        <v>150.79892580561273</v>
      </c>
      <c r="C11" s="151"/>
      <c r="D11" s="151"/>
      <c r="E11" s="151"/>
      <c r="F11" s="151"/>
      <c r="G11" s="151"/>
      <c r="H11" s="151"/>
      <c r="I11" s="151"/>
      <c r="J11" s="151"/>
      <c r="K11" s="151"/>
      <c r="L11" s="151"/>
      <c r="M11" s="151"/>
      <c r="N11" s="151"/>
      <c r="O11" s="151"/>
    </row>
    <row r="12" spans="1:15" x14ac:dyDescent="0.3">
      <c r="A12" s="154">
        <v>9</v>
      </c>
      <c r="B12" s="204">
        <f>B11+budget!L33</f>
        <v>2864.0590609407468</v>
      </c>
      <c r="C12" s="151"/>
      <c r="D12" s="151"/>
      <c r="E12" s="151"/>
      <c r="F12" s="151"/>
      <c r="G12" s="151"/>
      <c r="H12" s="151"/>
      <c r="I12" s="151"/>
      <c r="J12" s="151"/>
      <c r="K12" s="151"/>
      <c r="L12" s="151"/>
      <c r="M12" s="151"/>
      <c r="N12" s="151"/>
      <c r="O12" s="151"/>
    </row>
    <row r="13" spans="1:15" x14ac:dyDescent="0.3">
      <c r="A13" s="154">
        <v>10</v>
      </c>
      <c r="B13" s="204">
        <f>B12+budget!M33</f>
        <v>5577.3191960758813</v>
      </c>
      <c r="C13" s="151"/>
      <c r="D13" s="151"/>
      <c r="E13" s="151"/>
      <c r="F13" s="151"/>
      <c r="G13" s="151"/>
      <c r="H13" s="151"/>
      <c r="I13" s="151"/>
      <c r="J13" s="151"/>
      <c r="K13" s="151"/>
      <c r="L13" s="151"/>
      <c r="M13" s="151"/>
      <c r="N13" s="151"/>
      <c r="O13" s="151"/>
    </row>
    <row r="14" spans="1:15" x14ac:dyDescent="0.3">
      <c r="A14" s="154">
        <v>11</v>
      </c>
      <c r="B14" s="204">
        <f>B13+budget!N33</f>
        <v>8894.404077832638</v>
      </c>
      <c r="C14" s="151"/>
      <c r="D14" s="151"/>
      <c r="E14" s="151"/>
      <c r="F14" s="151"/>
      <c r="G14" s="151"/>
      <c r="H14" s="151"/>
      <c r="I14" s="151"/>
      <c r="J14" s="151"/>
      <c r="K14" s="151"/>
      <c r="L14" s="151"/>
      <c r="M14" s="151"/>
      <c r="N14" s="151"/>
      <c r="O14" s="151"/>
    </row>
    <row r="15" spans="1:15" x14ac:dyDescent="0.3">
      <c r="A15" s="154">
        <v>12</v>
      </c>
      <c r="B15" s="204">
        <f>B14+budget!O33</f>
        <v>11607.664212967771</v>
      </c>
      <c r="C15" s="151"/>
      <c r="D15" s="151"/>
      <c r="E15" s="151"/>
      <c r="F15" s="151"/>
      <c r="G15" s="151"/>
      <c r="H15" s="151"/>
      <c r="I15" s="151"/>
      <c r="J15" s="151"/>
      <c r="K15" s="151"/>
      <c r="L15" s="151"/>
      <c r="M15" s="151"/>
      <c r="N15" s="151"/>
      <c r="O15" s="151"/>
    </row>
    <row r="16" spans="1:15" x14ac:dyDescent="0.3">
      <c r="A16" s="154">
        <v>13</v>
      </c>
      <c r="B16" s="204">
        <f>B15+budget!P33</f>
        <v>14924.749094724528</v>
      </c>
      <c r="C16" s="151"/>
      <c r="D16" s="151"/>
      <c r="E16" s="151"/>
      <c r="F16" s="151"/>
      <c r="G16" s="151"/>
      <c r="H16" s="151"/>
      <c r="I16" s="151"/>
      <c r="J16" s="151"/>
      <c r="K16" s="151"/>
      <c r="L16" s="151"/>
      <c r="M16" s="151"/>
      <c r="N16" s="151"/>
      <c r="O16" s="151"/>
    </row>
    <row r="17" spans="1:15" x14ac:dyDescent="0.3">
      <c r="A17" s="154">
        <v>14</v>
      </c>
      <c r="B17" s="204">
        <f>B16+budget!Q33</f>
        <v>17638.009229859661</v>
      </c>
      <c r="C17" s="151"/>
      <c r="D17" s="151"/>
      <c r="E17" s="151"/>
      <c r="F17" s="151"/>
      <c r="G17" s="151"/>
      <c r="H17" s="151"/>
      <c r="I17" s="151"/>
      <c r="J17" s="151"/>
      <c r="K17" s="151"/>
      <c r="L17" s="151"/>
      <c r="M17" s="151"/>
      <c r="N17" s="151"/>
      <c r="O17" s="151"/>
    </row>
    <row r="18" spans="1:15" x14ac:dyDescent="0.3">
      <c r="A18" s="154">
        <v>15</v>
      </c>
      <c r="B18" s="204">
        <f>B17+budget!R33</f>
        <v>20955.094111616418</v>
      </c>
      <c r="C18" s="151"/>
      <c r="D18" s="151"/>
      <c r="E18" s="151"/>
      <c r="F18" s="151"/>
      <c r="G18" s="151"/>
      <c r="H18" s="151"/>
      <c r="I18" s="151"/>
      <c r="J18" s="151"/>
      <c r="K18" s="151"/>
      <c r="L18" s="151"/>
      <c r="M18" s="151"/>
      <c r="N18" s="151"/>
      <c r="O18" s="151"/>
    </row>
    <row r="19" spans="1:15" x14ac:dyDescent="0.3">
      <c r="A19" s="151"/>
      <c r="B19" s="151"/>
      <c r="C19" s="151"/>
      <c r="D19" s="151"/>
      <c r="E19" s="151"/>
      <c r="F19" s="151"/>
      <c r="G19" s="151"/>
      <c r="H19" s="151"/>
      <c r="I19" s="151"/>
      <c r="J19" s="151"/>
      <c r="K19" s="151"/>
      <c r="L19" s="151"/>
      <c r="M19" s="151"/>
      <c r="N19" s="151"/>
      <c r="O19" s="151"/>
    </row>
    <row r="20" spans="1:15" x14ac:dyDescent="0.3">
      <c r="A20" s="151"/>
      <c r="B20" s="151"/>
      <c r="C20" s="151"/>
      <c r="D20" s="151"/>
      <c r="E20" s="151"/>
      <c r="F20" s="151"/>
      <c r="G20" s="151"/>
      <c r="H20" s="151"/>
      <c r="I20" s="151"/>
      <c r="J20" s="151"/>
      <c r="K20" s="151"/>
      <c r="L20" s="151"/>
      <c r="M20" s="151"/>
      <c r="N20" s="151"/>
      <c r="O20" s="151"/>
    </row>
    <row r="21" spans="1:15" x14ac:dyDescent="0.3">
      <c r="A21" s="151"/>
      <c r="B21" s="151"/>
      <c r="C21" s="151"/>
      <c r="D21" s="151"/>
      <c r="E21" s="151"/>
      <c r="F21" s="151"/>
      <c r="G21" s="151"/>
      <c r="H21" s="151"/>
      <c r="I21" s="151"/>
      <c r="J21" s="151"/>
      <c r="K21" s="151"/>
      <c r="L21" s="151"/>
      <c r="M21" s="151"/>
      <c r="N21" s="151"/>
      <c r="O21" s="151"/>
    </row>
    <row r="22" spans="1:15" x14ac:dyDescent="0.3">
      <c r="A22" s="151"/>
      <c r="B22" s="151"/>
      <c r="C22" s="151"/>
      <c r="D22" s="151"/>
      <c r="E22" s="151"/>
      <c r="F22" s="151"/>
      <c r="G22" s="151"/>
      <c r="H22" s="151"/>
      <c r="I22" s="151"/>
      <c r="J22" s="151"/>
      <c r="K22" s="151"/>
      <c r="L22" s="151"/>
      <c r="M22" s="151"/>
      <c r="N22" s="151"/>
      <c r="O22" s="151"/>
    </row>
    <row r="23" spans="1:15" x14ac:dyDescent="0.3">
      <c r="A23" s="151"/>
      <c r="B23" s="151"/>
      <c r="C23" s="151"/>
      <c r="D23" s="151"/>
      <c r="E23" s="151"/>
      <c r="F23" s="151"/>
      <c r="G23" s="151"/>
      <c r="H23" s="151"/>
      <c r="I23" s="151"/>
      <c r="J23" s="151"/>
      <c r="K23" s="151"/>
      <c r="L23" s="151"/>
      <c r="M23" s="151"/>
      <c r="N23" s="151"/>
      <c r="O23" s="151"/>
    </row>
    <row r="24" spans="1:15" x14ac:dyDescent="0.3">
      <c r="A24" s="151"/>
      <c r="B24" s="151"/>
      <c r="C24" s="151"/>
      <c r="D24" s="151"/>
      <c r="E24" s="151"/>
      <c r="F24" s="151"/>
      <c r="G24" s="151"/>
      <c r="H24" s="151"/>
      <c r="I24" s="151"/>
      <c r="J24" s="151"/>
      <c r="K24" s="151"/>
      <c r="L24" s="151"/>
      <c r="M24" s="151"/>
      <c r="N24" s="151"/>
      <c r="O24" s="151"/>
    </row>
    <row r="25" spans="1:15" x14ac:dyDescent="0.3">
      <c r="A25" s="151"/>
      <c r="B25" s="151"/>
      <c r="C25" s="155"/>
      <c r="D25" s="151"/>
      <c r="E25" s="151"/>
      <c r="F25" s="151"/>
      <c r="G25" s="151"/>
      <c r="H25" s="151"/>
      <c r="I25" s="151"/>
      <c r="J25" s="151"/>
      <c r="K25" s="151"/>
      <c r="L25" s="151"/>
      <c r="M25" s="151"/>
      <c r="N25" s="151"/>
      <c r="O25" s="151"/>
    </row>
    <row r="26" spans="1:15" x14ac:dyDescent="0.3">
      <c r="A26" s="151"/>
      <c r="B26" s="151"/>
      <c r="C26" s="151"/>
      <c r="D26" s="151"/>
      <c r="E26" s="151"/>
      <c r="F26" s="151"/>
      <c r="G26" s="151"/>
      <c r="H26" s="151"/>
      <c r="I26" s="151"/>
      <c r="J26" s="151"/>
      <c r="K26" s="151"/>
      <c r="L26" s="151"/>
      <c r="M26" s="151"/>
      <c r="N26" s="151"/>
      <c r="O26" s="151"/>
    </row>
    <row r="27" spans="1:15" x14ac:dyDescent="0.3">
      <c r="A27" s="151"/>
      <c r="B27" s="151"/>
      <c r="C27" s="256"/>
      <c r="D27" s="256"/>
      <c r="E27" s="151"/>
      <c r="F27" s="151"/>
      <c r="G27" s="151"/>
      <c r="H27" s="151"/>
      <c r="I27" s="151"/>
      <c r="J27" s="151"/>
      <c r="K27" s="151"/>
      <c r="L27" s="151"/>
      <c r="M27" s="151"/>
      <c r="N27" s="151"/>
      <c r="O27" s="151"/>
    </row>
    <row r="28" spans="1:15" x14ac:dyDescent="0.3">
      <c r="A28" s="151"/>
      <c r="B28" s="151"/>
      <c r="C28" s="151"/>
      <c r="D28" s="151"/>
      <c r="E28" s="151"/>
      <c r="F28" s="151"/>
      <c r="G28" s="151"/>
      <c r="H28" s="151"/>
      <c r="I28" s="151"/>
      <c r="J28" s="151"/>
      <c r="K28" s="151"/>
      <c r="L28" s="151"/>
      <c r="M28" s="151"/>
      <c r="N28" s="151"/>
      <c r="O28" s="151"/>
    </row>
    <row r="29" spans="1:15" x14ac:dyDescent="0.3">
      <c r="A29" s="151"/>
      <c r="B29" s="151"/>
      <c r="C29" s="155"/>
      <c r="D29" s="151"/>
      <c r="E29" s="151"/>
      <c r="F29" s="151"/>
      <c r="G29" s="151"/>
      <c r="H29" s="151"/>
      <c r="I29" s="151"/>
      <c r="J29" s="151"/>
      <c r="K29" s="151"/>
      <c r="L29" s="151"/>
      <c r="M29" s="151"/>
      <c r="N29" s="151"/>
      <c r="O29" s="151"/>
    </row>
    <row r="30" spans="1:15" x14ac:dyDescent="0.3">
      <c r="A30" s="151"/>
      <c r="B30" s="151"/>
      <c r="C30" s="151"/>
      <c r="D30" s="151"/>
      <c r="E30" s="155"/>
      <c r="F30" s="151"/>
      <c r="G30" s="151"/>
      <c r="H30" s="151"/>
      <c r="I30" s="151"/>
      <c r="J30" s="151"/>
      <c r="K30" s="151"/>
      <c r="L30" s="151"/>
      <c r="M30" s="151"/>
      <c r="N30" s="151"/>
      <c r="O30" s="151"/>
    </row>
    <row r="31" spans="1:15" x14ac:dyDescent="0.3">
      <c r="A31" s="151"/>
      <c r="B31" s="151"/>
      <c r="C31" s="151"/>
      <c r="D31" s="151"/>
      <c r="E31" s="151"/>
      <c r="F31" s="151"/>
      <c r="G31" s="151"/>
      <c r="H31" s="151"/>
      <c r="I31" s="151"/>
      <c r="J31" s="151"/>
      <c r="K31" s="151"/>
      <c r="L31" s="151"/>
      <c r="M31" s="151"/>
      <c r="N31" s="151"/>
      <c r="O31" s="151"/>
    </row>
    <row r="32" spans="1:15" x14ac:dyDescent="0.3">
      <c r="A32" s="151"/>
      <c r="B32" s="151"/>
      <c r="C32" s="151"/>
      <c r="D32" s="151"/>
      <c r="E32" s="151"/>
      <c r="F32" s="151"/>
      <c r="G32" s="151"/>
      <c r="H32" s="151"/>
      <c r="I32" s="151"/>
      <c r="J32" s="151"/>
      <c r="K32" s="151"/>
      <c r="L32" s="151"/>
      <c r="M32" s="151"/>
      <c r="N32" s="151"/>
      <c r="O32" s="151"/>
    </row>
    <row r="33" spans="1:15" x14ac:dyDescent="0.3">
      <c r="A33" s="151"/>
      <c r="B33" s="151"/>
      <c r="C33" s="151"/>
      <c r="D33" s="151"/>
      <c r="E33" s="151"/>
      <c r="F33" s="151"/>
      <c r="G33" s="151"/>
      <c r="H33" s="151"/>
      <c r="I33" s="151"/>
      <c r="J33" s="151"/>
      <c r="K33" s="151"/>
      <c r="L33" s="151"/>
      <c r="M33" s="151"/>
      <c r="N33" s="151"/>
      <c r="O33" s="151"/>
    </row>
    <row r="34" spans="1:15" x14ac:dyDescent="0.3">
      <c r="A34" s="151"/>
      <c r="B34" s="151"/>
      <c r="C34" s="151"/>
      <c r="D34" s="151"/>
      <c r="E34" s="151"/>
      <c r="F34" s="151"/>
      <c r="G34" s="151"/>
      <c r="H34" s="151"/>
      <c r="I34" s="151"/>
      <c r="J34" s="151"/>
      <c r="K34" s="151"/>
      <c r="L34" s="151"/>
      <c r="M34" s="151"/>
      <c r="N34" s="151"/>
      <c r="O34" s="151"/>
    </row>
    <row r="35" spans="1:15" x14ac:dyDescent="0.3">
      <c r="A35" s="151"/>
      <c r="B35" s="151"/>
      <c r="C35" s="151"/>
      <c r="D35" s="151"/>
      <c r="E35" s="151"/>
      <c r="F35" s="151"/>
      <c r="G35" s="151"/>
      <c r="H35" s="151"/>
      <c r="I35" s="151"/>
      <c r="J35" s="151"/>
      <c r="K35" s="151"/>
      <c r="L35" s="151"/>
      <c r="M35" s="151"/>
      <c r="N35" s="151"/>
      <c r="O35" s="151"/>
    </row>
    <row r="36" spans="1:15" x14ac:dyDescent="0.3">
      <c r="A36" s="151"/>
      <c r="B36" s="151"/>
      <c r="C36" s="151"/>
      <c r="D36" s="151"/>
      <c r="E36" s="151"/>
      <c r="F36" s="151"/>
      <c r="G36" s="151"/>
      <c r="H36" s="151"/>
      <c r="I36" s="151"/>
      <c r="J36" s="151"/>
      <c r="K36" s="151"/>
      <c r="L36" s="151"/>
      <c r="M36" s="151"/>
      <c r="N36" s="151"/>
      <c r="O36" s="151"/>
    </row>
  </sheetData>
  <sheetProtection selectLockedCells="1"/>
  <mergeCells count="1">
    <mergeCell ref="C27:D27"/>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337" r:id="rId3" name="Button 1">
              <controlPr defaultSize="0" print="0" autoFill="0" autoPict="0" macro="[0]!ReturntoHomePage">
                <anchor moveWithCells="1" sizeWithCells="1">
                  <from>
                    <xdr:col>6</xdr:col>
                    <xdr:colOff>342900</xdr:colOff>
                    <xdr:row>18</xdr:row>
                    <xdr:rowOff>22860</xdr:rowOff>
                  </from>
                  <to>
                    <xdr:col>8</xdr:col>
                    <xdr:colOff>571500</xdr:colOff>
                    <xdr:row>20</xdr:row>
                    <xdr:rowOff>152400</xdr:rowOff>
                  </to>
                </anchor>
              </controlPr>
            </control>
          </mc:Choice>
        </mc:AlternateContent>
        <mc:AlternateContent xmlns:mc="http://schemas.openxmlformats.org/markup-compatibility/2006">
          <mc:Choice Requires="x14">
            <control shapeId="14338" r:id="rId4" name="Button 2">
              <controlPr defaultSize="0" print="0" autoFill="0" autoPict="0" macro="[0]!Budget">
                <anchor moveWithCells="1" sizeWithCells="1">
                  <from>
                    <xdr:col>3</xdr:col>
                    <xdr:colOff>411480</xdr:colOff>
                    <xdr:row>18</xdr:row>
                    <xdr:rowOff>53340</xdr:rowOff>
                  </from>
                  <to>
                    <xdr:col>6</xdr:col>
                    <xdr:colOff>0</xdr:colOff>
                    <xdr:row>20</xdr:row>
                    <xdr:rowOff>114300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1:J32"/>
  <sheetViews>
    <sheetView showGridLines="0" workbookViewId="0">
      <selection activeCell="I12" sqref="I12"/>
    </sheetView>
  </sheetViews>
  <sheetFormatPr defaultRowHeight="14.4" x14ac:dyDescent="0.3"/>
  <cols>
    <col min="1" max="1" width="5.77734375" customWidth="1"/>
    <col min="2" max="2" width="29.77734375" customWidth="1"/>
    <col min="3" max="3" width="11" customWidth="1"/>
    <col min="4" max="4" width="10.5546875" bestFit="1" customWidth="1"/>
    <col min="5" max="5" width="4.5546875" customWidth="1"/>
    <col min="6" max="6" width="23" customWidth="1"/>
    <col min="7" max="7" width="12" customWidth="1"/>
    <col min="8" max="8" width="10.5546875" customWidth="1"/>
    <col min="9" max="9" width="10.44140625" customWidth="1"/>
    <col min="10" max="10" width="4.44140625" customWidth="1"/>
    <col min="11" max="11" width="25.21875" customWidth="1"/>
    <col min="13" max="13" width="10.21875" customWidth="1"/>
  </cols>
  <sheetData>
    <row r="1" spans="2:9" ht="15" thickBot="1" x14ac:dyDescent="0.35"/>
    <row r="2" spans="2:9" ht="15.6" x14ac:dyDescent="0.3">
      <c r="B2" s="48" t="s">
        <v>28</v>
      </c>
      <c r="C2" s="28"/>
      <c r="F2" s="49" t="s">
        <v>35</v>
      </c>
      <c r="G2" s="27"/>
      <c r="H2" s="27"/>
      <c r="I2" s="28"/>
    </row>
    <row r="3" spans="2:9" x14ac:dyDescent="0.3">
      <c r="B3" s="29" t="s">
        <v>32</v>
      </c>
      <c r="C3" s="5"/>
      <c r="F3" s="35" t="s">
        <v>34</v>
      </c>
      <c r="I3" s="5"/>
    </row>
    <row r="4" spans="2:9" ht="15" customHeight="1" x14ac:dyDescent="0.3">
      <c r="B4" s="223" t="s">
        <v>78</v>
      </c>
      <c r="C4" s="224"/>
      <c r="F4" s="43" t="s">
        <v>79</v>
      </c>
      <c r="G4" s="44"/>
      <c r="H4" s="44"/>
      <c r="I4" s="45"/>
    </row>
    <row r="5" spans="2:9" ht="15" customHeight="1" x14ac:dyDescent="0.3">
      <c r="B5" s="223"/>
      <c r="C5" s="224"/>
      <c r="F5" s="36" t="s">
        <v>71</v>
      </c>
      <c r="G5" s="23" t="s">
        <v>72</v>
      </c>
      <c r="H5" s="46" t="s">
        <v>80</v>
      </c>
      <c r="I5" s="37" t="s">
        <v>3</v>
      </c>
    </row>
    <row r="6" spans="2:9" ht="15" customHeight="1" x14ac:dyDescent="0.3">
      <c r="B6" s="223"/>
      <c r="C6" s="224"/>
      <c r="F6" s="75" t="s">
        <v>203</v>
      </c>
      <c r="G6" s="76">
        <v>3.5</v>
      </c>
      <c r="H6" s="132">
        <f>C15</f>
        <v>729.6</v>
      </c>
      <c r="I6" s="47">
        <f>H6*G6</f>
        <v>2553.6</v>
      </c>
    </row>
    <row r="7" spans="2:9" ht="15" thickBot="1" x14ac:dyDescent="0.35">
      <c r="B7" s="225"/>
      <c r="C7" s="226"/>
      <c r="F7" s="77"/>
      <c r="G7" s="78"/>
      <c r="H7" s="79"/>
      <c r="I7" s="38">
        <f>H7*G7</f>
        <v>0</v>
      </c>
    </row>
    <row r="8" spans="2:9" ht="16.2" thickBot="1" x14ac:dyDescent="0.35">
      <c r="B8" s="30" t="s">
        <v>1</v>
      </c>
      <c r="C8" s="34" t="s">
        <v>33</v>
      </c>
    </row>
    <row r="9" spans="2:9" ht="15.6" x14ac:dyDescent="0.3">
      <c r="B9" s="9" t="s">
        <v>5</v>
      </c>
      <c r="C9" s="73">
        <v>12</v>
      </c>
      <c r="F9" s="48" t="s">
        <v>123</v>
      </c>
      <c r="G9" s="27"/>
      <c r="H9" s="28"/>
    </row>
    <row r="10" spans="2:9" x14ac:dyDescent="0.3">
      <c r="B10" s="9" t="s">
        <v>6</v>
      </c>
      <c r="C10" s="73">
        <v>5</v>
      </c>
      <c r="F10" s="29" t="s">
        <v>73</v>
      </c>
      <c r="H10" s="5"/>
    </row>
    <row r="11" spans="2:9" ht="15" customHeight="1" x14ac:dyDescent="0.3">
      <c r="B11" s="9" t="s">
        <v>7</v>
      </c>
      <c r="C11" s="73">
        <v>19</v>
      </c>
      <c r="F11" s="223" t="s">
        <v>81</v>
      </c>
      <c r="G11" s="227"/>
      <c r="H11" s="224"/>
    </row>
    <row r="12" spans="2:9" x14ac:dyDescent="0.3">
      <c r="B12" s="9" t="s">
        <v>15</v>
      </c>
      <c r="C12" s="74">
        <v>192</v>
      </c>
      <c r="F12" s="223"/>
      <c r="G12" s="227"/>
      <c r="H12" s="224"/>
    </row>
    <row r="13" spans="2:9" x14ac:dyDescent="0.3">
      <c r="B13" s="9" t="s">
        <v>16</v>
      </c>
      <c r="C13" s="25">
        <f>C12*C11</f>
        <v>3648</v>
      </c>
      <c r="F13" s="223"/>
      <c r="G13" s="227"/>
      <c r="H13" s="224"/>
    </row>
    <row r="14" spans="2:9" x14ac:dyDescent="0.3">
      <c r="B14" s="9" t="s">
        <v>77</v>
      </c>
      <c r="C14" s="42">
        <f>(C11*C12*C9)/43560</f>
        <v>1.0049586776859505</v>
      </c>
      <c r="F14" s="225"/>
      <c r="G14" s="228"/>
      <c r="H14" s="226"/>
    </row>
    <row r="15" spans="2:9" x14ac:dyDescent="0.3">
      <c r="B15" s="9" t="s">
        <v>70</v>
      </c>
      <c r="C15" s="12">
        <f>C13/C10</f>
        <v>729.6</v>
      </c>
      <c r="F15" s="39" t="s">
        <v>74</v>
      </c>
      <c r="G15" s="26" t="s">
        <v>75</v>
      </c>
      <c r="H15" s="40" t="s">
        <v>3</v>
      </c>
    </row>
    <row r="16" spans="2:9" ht="15" thickBot="1" x14ac:dyDescent="0.35">
      <c r="B16" s="10" t="s">
        <v>4</v>
      </c>
      <c r="C16" s="163">
        <f>C15/C14</f>
        <v>726</v>
      </c>
      <c r="F16" s="77"/>
      <c r="G16" s="78"/>
      <c r="H16" s="38">
        <f>G16*C15</f>
        <v>0</v>
      </c>
    </row>
    <row r="17" spans="2:10" ht="15" thickBot="1" x14ac:dyDescent="0.35"/>
    <row r="18" spans="2:10" ht="15.6" x14ac:dyDescent="0.3">
      <c r="B18" s="48" t="s">
        <v>31</v>
      </c>
      <c r="C18" s="27"/>
      <c r="D18" s="28"/>
      <c r="F18" s="49" t="s">
        <v>82</v>
      </c>
      <c r="G18" s="27"/>
      <c r="H18" s="27"/>
      <c r="I18" s="27"/>
      <c r="J18" s="4"/>
    </row>
    <row r="19" spans="2:10" x14ac:dyDescent="0.3">
      <c r="B19" s="29" t="s">
        <v>29</v>
      </c>
      <c r="D19" s="5"/>
      <c r="F19" s="35" t="s">
        <v>48</v>
      </c>
      <c r="J19" s="4"/>
    </row>
    <row r="20" spans="2:10" x14ac:dyDescent="0.3">
      <c r="B20" s="223" t="s">
        <v>76</v>
      </c>
      <c r="C20" s="227"/>
      <c r="D20" s="224"/>
      <c r="F20" s="223" t="s">
        <v>122</v>
      </c>
      <c r="G20" s="227"/>
      <c r="H20" s="227"/>
      <c r="I20" s="227"/>
      <c r="J20" s="4"/>
    </row>
    <row r="21" spans="2:10" x14ac:dyDescent="0.3">
      <c r="B21" s="223"/>
      <c r="C21" s="227"/>
      <c r="D21" s="224"/>
      <c r="F21" s="223"/>
      <c r="G21" s="227"/>
      <c r="H21" s="227"/>
      <c r="I21" s="224"/>
    </row>
    <row r="22" spans="2:10" x14ac:dyDescent="0.3">
      <c r="B22" s="225"/>
      <c r="C22" s="228"/>
      <c r="D22" s="226"/>
      <c r="F22" s="223"/>
      <c r="G22" s="227"/>
      <c r="H22" s="227"/>
      <c r="I22" s="224"/>
    </row>
    <row r="23" spans="2:10" ht="15.6" x14ac:dyDescent="0.3">
      <c r="B23" s="30" t="s">
        <v>1</v>
      </c>
      <c r="C23" s="24" t="s">
        <v>30</v>
      </c>
      <c r="D23" s="31" t="s">
        <v>19</v>
      </c>
      <c r="F23" s="223"/>
      <c r="G23" s="227"/>
      <c r="H23" s="227"/>
      <c r="I23" s="224"/>
    </row>
    <row r="24" spans="2:10" x14ac:dyDescent="0.3">
      <c r="B24" s="32" t="s">
        <v>25</v>
      </c>
      <c r="C24" s="80"/>
      <c r="D24" s="25" t="s">
        <v>20</v>
      </c>
      <c r="F24" s="225"/>
      <c r="G24" s="228"/>
      <c r="H24" s="228"/>
      <c r="I24" s="226"/>
    </row>
    <row r="25" spans="2:10" ht="15.6" x14ac:dyDescent="0.3">
      <c r="B25" s="32" t="s">
        <v>182</v>
      </c>
      <c r="C25" s="80"/>
      <c r="D25" s="25" t="s">
        <v>20</v>
      </c>
      <c r="F25" s="14" t="s">
        <v>1</v>
      </c>
      <c r="G25" s="13" t="s">
        <v>8</v>
      </c>
      <c r="H25" s="13" t="s">
        <v>9</v>
      </c>
      <c r="I25" s="15" t="s">
        <v>3</v>
      </c>
    </row>
    <row r="26" spans="2:10" x14ac:dyDescent="0.3">
      <c r="B26" s="32" t="s">
        <v>26</v>
      </c>
      <c r="C26" s="80"/>
      <c r="D26" s="25" t="s">
        <v>20</v>
      </c>
      <c r="F26" s="9" t="s">
        <v>10</v>
      </c>
      <c r="G26" s="8">
        <f>C13</f>
        <v>3648</v>
      </c>
      <c r="H26" s="82">
        <v>9.4E-2</v>
      </c>
      <c r="I26" s="18">
        <f t="shared" ref="I26:I31" si="0">G26*H26</f>
        <v>342.91199999999998</v>
      </c>
    </row>
    <row r="27" spans="2:10" x14ac:dyDescent="0.3">
      <c r="B27" s="229" t="s">
        <v>67</v>
      </c>
      <c r="C27" s="230"/>
      <c r="D27" s="231"/>
      <c r="F27" s="9" t="s">
        <v>11</v>
      </c>
      <c r="G27" s="8">
        <f>(C11*C9)+50</f>
        <v>278</v>
      </c>
      <c r="H27" s="82">
        <v>0.18</v>
      </c>
      <c r="I27" s="18">
        <f t="shared" si="0"/>
        <v>50.04</v>
      </c>
    </row>
    <row r="28" spans="2:10" ht="15" thickBot="1" x14ac:dyDescent="0.35">
      <c r="B28" s="33" t="s">
        <v>27</v>
      </c>
      <c r="C28" s="81">
        <v>100</v>
      </c>
      <c r="D28" s="11" t="s">
        <v>20</v>
      </c>
      <c r="F28" s="9" t="s">
        <v>204</v>
      </c>
      <c r="G28" s="133">
        <f>C15*2</f>
        <v>1459.2</v>
      </c>
      <c r="H28" s="82">
        <v>0.25</v>
      </c>
      <c r="I28" s="18">
        <f t="shared" si="0"/>
        <v>364.8</v>
      </c>
    </row>
    <row r="29" spans="2:10" x14ac:dyDescent="0.3">
      <c r="F29" s="9" t="s">
        <v>12</v>
      </c>
      <c r="G29" s="8">
        <f>C11+1</f>
        <v>20</v>
      </c>
      <c r="H29" s="82">
        <v>1.59</v>
      </c>
      <c r="I29" s="18">
        <f t="shared" si="0"/>
        <v>31.8</v>
      </c>
    </row>
    <row r="30" spans="2:10" x14ac:dyDescent="0.3">
      <c r="F30" s="9" t="s">
        <v>13</v>
      </c>
      <c r="G30" s="8">
        <f>C11</f>
        <v>19</v>
      </c>
      <c r="H30" s="82">
        <v>2.59</v>
      </c>
      <c r="I30" s="18">
        <f t="shared" si="0"/>
        <v>49.209999999999994</v>
      </c>
    </row>
    <row r="31" spans="2:10" x14ac:dyDescent="0.3">
      <c r="F31" s="9" t="s">
        <v>205</v>
      </c>
      <c r="G31" s="8">
        <v>1</v>
      </c>
      <c r="H31" s="82">
        <v>55</v>
      </c>
      <c r="I31" s="18">
        <f t="shared" si="0"/>
        <v>55</v>
      </c>
    </row>
    <row r="32" spans="2:10" ht="15" thickBot="1" x14ac:dyDescent="0.35">
      <c r="F32" s="16" t="s">
        <v>14</v>
      </c>
      <c r="G32" s="17"/>
      <c r="H32" s="17"/>
      <c r="I32" s="41">
        <f>SUM(I26:I31)</f>
        <v>893.76199999999994</v>
      </c>
    </row>
  </sheetData>
  <sheetProtection selectLockedCells="1"/>
  <mergeCells count="5">
    <mergeCell ref="B4:C7"/>
    <mergeCell ref="F11:H14"/>
    <mergeCell ref="F20:I24"/>
    <mergeCell ref="B27:D27"/>
    <mergeCell ref="B20:D22"/>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ReturntoHomePage">
                <anchor moveWithCells="1" sizeWithCells="1">
                  <from>
                    <xdr:col>10</xdr:col>
                    <xdr:colOff>129540</xdr:colOff>
                    <xdr:row>9</xdr:row>
                    <xdr:rowOff>53340</xdr:rowOff>
                  </from>
                  <to>
                    <xdr:col>10</xdr:col>
                    <xdr:colOff>1577340</xdr:colOff>
                    <xdr:row>11</xdr:row>
                    <xdr:rowOff>182880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1:K36"/>
  <sheetViews>
    <sheetView showGridLines="0" workbookViewId="0">
      <selection activeCell="B20" sqref="B20:E22"/>
    </sheetView>
  </sheetViews>
  <sheetFormatPr defaultRowHeight="14.4" x14ac:dyDescent="0.3"/>
  <cols>
    <col min="1" max="1" width="2.5546875" customWidth="1"/>
    <col min="2" max="2" width="41.77734375" customWidth="1"/>
    <col min="3" max="4" width="11.21875" customWidth="1"/>
    <col min="5" max="5" width="10.77734375" customWidth="1"/>
    <col min="6" max="6" width="3.77734375" customWidth="1"/>
    <col min="7" max="7" width="46.44140625" customWidth="1"/>
    <col min="10" max="10" width="10.44140625" customWidth="1"/>
    <col min="11" max="11" width="10.5546875" bestFit="1" customWidth="1"/>
  </cols>
  <sheetData>
    <row r="1" spans="2:11" ht="15" thickBot="1" x14ac:dyDescent="0.35"/>
    <row r="2" spans="2:11" ht="15.6" x14ac:dyDescent="0.3">
      <c r="B2" s="48" t="s">
        <v>97</v>
      </c>
      <c r="C2" s="27"/>
      <c r="D2" s="27"/>
      <c r="E2" s="28"/>
      <c r="G2" s="48" t="s">
        <v>98</v>
      </c>
      <c r="H2" s="27"/>
      <c r="I2" s="27"/>
      <c r="J2" s="28"/>
    </row>
    <row r="3" spans="2:11" x14ac:dyDescent="0.3">
      <c r="B3" s="29" t="s">
        <v>83</v>
      </c>
      <c r="E3" s="5"/>
      <c r="G3" s="29" t="s">
        <v>86</v>
      </c>
      <c r="J3" s="5"/>
    </row>
    <row r="4" spans="2:11" ht="15" customHeight="1" x14ac:dyDescent="0.3">
      <c r="B4" s="223" t="s">
        <v>84</v>
      </c>
      <c r="C4" s="227"/>
      <c r="D4" s="227"/>
      <c r="E4" s="224"/>
      <c r="G4" s="223" t="s">
        <v>87</v>
      </c>
      <c r="H4" s="227"/>
      <c r="I4" s="227"/>
      <c r="J4" s="224"/>
    </row>
    <row r="5" spans="2:11" x14ac:dyDescent="0.3">
      <c r="B5" s="223"/>
      <c r="C5" s="227"/>
      <c r="D5" s="227"/>
      <c r="E5" s="224"/>
      <c r="G5" s="223"/>
      <c r="H5" s="227"/>
      <c r="I5" s="227"/>
      <c r="J5" s="224"/>
    </row>
    <row r="6" spans="2:11" x14ac:dyDescent="0.3">
      <c r="B6" s="225"/>
      <c r="C6" s="228"/>
      <c r="D6" s="228"/>
      <c r="E6" s="226"/>
      <c r="G6" s="223"/>
      <c r="H6" s="227"/>
      <c r="I6" s="227"/>
      <c r="J6" s="224"/>
    </row>
    <row r="7" spans="2:11" x14ac:dyDescent="0.3">
      <c r="B7" s="36" t="s">
        <v>18</v>
      </c>
      <c r="C7" s="23" t="s">
        <v>65</v>
      </c>
      <c r="D7" s="46" t="s">
        <v>66</v>
      </c>
      <c r="E7" s="37" t="s">
        <v>30</v>
      </c>
      <c r="G7" s="225"/>
      <c r="H7" s="228"/>
      <c r="I7" s="228"/>
      <c r="J7" s="226"/>
    </row>
    <row r="8" spans="2:11" x14ac:dyDescent="0.3">
      <c r="B8" s="83" t="s">
        <v>47</v>
      </c>
      <c r="C8" s="84">
        <v>3</v>
      </c>
      <c r="D8" s="85">
        <v>10</v>
      </c>
      <c r="E8" s="54">
        <f>C8*D8</f>
        <v>30</v>
      </c>
      <c r="G8" s="36" t="s">
        <v>18</v>
      </c>
      <c r="H8" s="23" t="s">
        <v>65</v>
      </c>
      <c r="I8" s="46" t="s">
        <v>66</v>
      </c>
      <c r="J8" s="37" t="s">
        <v>30</v>
      </c>
    </row>
    <row r="9" spans="2:11" x14ac:dyDescent="0.3">
      <c r="B9" s="83" t="s">
        <v>45</v>
      </c>
      <c r="C9" s="84">
        <v>1</v>
      </c>
      <c r="D9" s="85">
        <v>30</v>
      </c>
      <c r="E9" s="54">
        <f>C9*D9</f>
        <v>30</v>
      </c>
      <c r="G9" s="83" t="s">
        <v>41</v>
      </c>
      <c r="H9" s="84">
        <v>16</v>
      </c>
      <c r="I9" s="85">
        <v>30</v>
      </c>
      <c r="J9" s="54">
        <f t="shared" ref="J9:J15" si="0">H9*I9</f>
        <v>480</v>
      </c>
    </row>
    <row r="10" spans="2:11" x14ac:dyDescent="0.3">
      <c r="B10" s="83"/>
      <c r="C10" s="84"/>
      <c r="D10" s="85"/>
      <c r="E10" s="54">
        <f>C10*D10</f>
        <v>0</v>
      </c>
      <c r="G10" s="83" t="s">
        <v>249</v>
      </c>
      <c r="H10" s="84">
        <v>6</v>
      </c>
      <c r="I10" s="85">
        <v>30</v>
      </c>
      <c r="J10" s="54">
        <f t="shared" si="0"/>
        <v>180</v>
      </c>
    </row>
    <row r="11" spans="2:11" x14ac:dyDescent="0.3">
      <c r="B11" s="4"/>
      <c r="E11" s="5"/>
      <c r="G11" s="83" t="s">
        <v>250</v>
      </c>
      <c r="H11" s="84">
        <v>6</v>
      </c>
      <c r="I11" s="85">
        <v>30</v>
      </c>
      <c r="J11" s="54">
        <f t="shared" si="0"/>
        <v>180</v>
      </c>
    </row>
    <row r="12" spans="2:11" x14ac:dyDescent="0.3">
      <c r="B12" s="29" t="s">
        <v>50</v>
      </c>
      <c r="E12" s="5"/>
      <c r="G12" s="83" t="s">
        <v>46</v>
      </c>
      <c r="H12" s="84">
        <v>3</v>
      </c>
      <c r="I12" s="85">
        <v>50</v>
      </c>
      <c r="J12" s="54">
        <f t="shared" si="0"/>
        <v>150</v>
      </c>
      <c r="K12" s="134"/>
    </row>
    <row r="13" spans="2:11" ht="15" customHeight="1" x14ac:dyDescent="0.3">
      <c r="B13" s="223" t="s">
        <v>85</v>
      </c>
      <c r="C13" s="227"/>
      <c r="D13" s="227"/>
      <c r="E13" s="224"/>
      <c r="G13" s="83" t="s">
        <v>256</v>
      </c>
      <c r="H13" s="84">
        <v>3</v>
      </c>
      <c r="I13" s="85">
        <v>20</v>
      </c>
      <c r="J13" s="54">
        <f t="shared" si="0"/>
        <v>60</v>
      </c>
    </row>
    <row r="14" spans="2:11" x14ac:dyDescent="0.3">
      <c r="B14" s="225"/>
      <c r="C14" s="228"/>
      <c r="D14" s="228"/>
      <c r="E14" s="226"/>
      <c r="G14" s="83"/>
      <c r="H14" s="84"/>
      <c r="I14" s="85"/>
      <c r="J14" s="54">
        <f t="shared" si="0"/>
        <v>0</v>
      </c>
      <c r="K14" s="134"/>
    </row>
    <row r="15" spans="2:11" x14ac:dyDescent="0.3">
      <c r="B15" s="36" t="s">
        <v>18</v>
      </c>
      <c r="C15" s="23" t="s">
        <v>65</v>
      </c>
      <c r="D15" s="46" t="s">
        <v>66</v>
      </c>
      <c r="E15" s="37" t="s">
        <v>30</v>
      </c>
      <c r="G15" s="83"/>
      <c r="H15" s="84"/>
      <c r="I15" s="85"/>
      <c r="J15" s="54">
        <f t="shared" si="0"/>
        <v>0</v>
      </c>
    </row>
    <row r="16" spans="2:11" ht="15" thickBot="1" x14ac:dyDescent="0.35">
      <c r="B16" s="33" t="s">
        <v>68</v>
      </c>
      <c r="C16" s="86">
        <v>20</v>
      </c>
      <c r="D16" s="87">
        <v>0</v>
      </c>
      <c r="E16" s="55">
        <f>C16*D16</f>
        <v>0</v>
      </c>
      <c r="G16" s="4"/>
      <c r="J16" s="5"/>
      <c r="K16" s="134"/>
    </row>
    <row r="17" spans="2:10" ht="15" thickBot="1" x14ac:dyDescent="0.35">
      <c r="G17" s="29" t="s">
        <v>50</v>
      </c>
      <c r="J17" s="5"/>
    </row>
    <row r="18" spans="2:10" ht="15.6" x14ac:dyDescent="0.3">
      <c r="B18" s="48" t="s">
        <v>133</v>
      </c>
      <c r="C18" s="52"/>
      <c r="D18" s="27"/>
      <c r="E18" s="28"/>
      <c r="G18" s="223" t="s">
        <v>88</v>
      </c>
      <c r="H18" s="227"/>
      <c r="I18" s="227"/>
      <c r="J18" s="224"/>
    </row>
    <row r="19" spans="2:10" x14ac:dyDescent="0.3">
      <c r="B19" s="29" t="s">
        <v>134</v>
      </c>
      <c r="C19" s="1"/>
      <c r="E19" s="5"/>
      <c r="G19" s="223"/>
      <c r="H19" s="227"/>
      <c r="I19" s="227"/>
      <c r="J19" s="224"/>
    </row>
    <row r="20" spans="2:10" ht="15" customHeight="1" x14ac:dyDescent="0.3">
      <c r="B20" s="223" t="s">
        <v>128</v>
      </c>
      <c r="C20" s="227"/>
      <c r="D20" s="227"/>
      <c r="E20" s="224"/>
      <c r="G20" s="225"/>
      <c r="H20" s="228"/>
      <c r="I20" s="228"/>
      <c r="J20" s="226"/>
    </row>
    <row r="21" spans="2:10" x14ac:dyDescent="0.3">
      <c r="B21" s="223"/>
      <c r="C21" s="227"/>
      <c r="D21" s="227"/>
      <c r="E21" s="224"/>
      <c r="G21" s="36" t="s">
        <v>18</v>
      </c>
      <c r="H21" s="23" t="s">
        <v>65</v>
      </c>
      <c r="I21" s="46" t="s">
        <v>66</v>
      </c>
      <c r="J21" s="37" t="s">
        <v>131</v>
      </c>
    </row>
    <row r="22" spans="2:10" x14ac:dyDescent="0.3">
      <c r="B22" s="225"/>
      <c r="C22" s="228"/>
      <c r="D22" s="228"/>
      <c r="E22" s="226"/>
      <c r="G22" s="83" t="s">
        <v>68</v>
      </c>
      <c r="H22" s="84">
        <v>0</v>
      </c>
      <c r="I22" s="85">
        <v>15</v>
      </c>
      <c r="J22" s="54">
        <f t="shared" ref="J22:J27" si="1">H22*I22</f>
        <v>0</v>
      </c>
    </row>
    <row r="23" spans="2:10" x14ac:dyDescent="0.3">
      <c r="B23" s="39" t="s">
        <v>136</v>
      </c>
      <c r="C23" s="53" t="s">
        <v>125</v>
      </c>
      <c r="D23" s="26" t="s">
        <v>124</v>
      </c>
      <c r="E23" s="40" t="s">
        <v>3</v>
      </c>
      <c r="G23" s="83" t="s">
        <v>257</v>
      </c>
      <c r="H23" s="84">
        <v>3</v>
      </c>
      <c r="I23" s="85">
        <v>15</v>
      </c>
      <c r="J23" s="54">
        <f t="shared" si="1"/>
        <v>45</v>
      </c>
    </row>
    <row r="24" spans="2:10" x14ac:dyDescent="0.3">
      <c r="B24" s="83" t="s">
        <v>206</v>
      </c>
      <c r="C24" s="89">
        <v>0.1</v>
      </c>
      <c r="D24" s="82">
        <v>5</v>
      </c>
      <c r="E24" s="18">
        <f>C24*'Steps 1-5'!C15*D24</f>
        <v>364.80000000000007</v>
      </c>
      <c r="G24" s="83"/>
      <c r="H24" s="84"/>
      <c r="I24" s="85"/>
      <c r="J24" s="54">
        <f t="shared" si="1"/>
        <v>0</v>
      </c>
    </row>
    <row r="25" spans="2:10" x14ac:dyDescent="0.3">
      <c r="B25" s="4"/>
      <c r="E25" s="5"/>
      <c r="G25" s="83"/>
      <c r="H25" s="84"/>
      <c r="I25" s="85"/>
      <c r="J25" s="54">
        <f t="shared" si="1"/>
        <v>0</v>
      </c>
    </row>
    <row r="26" spans="2:10" x14ac:dyDescent="0.3">
      <c r="B26" s="39" t="s">
        <v>135</v>
      </c>
      <c r="C26" s="53" t="s">
        <v>137</v>
      </c>
      <c r="D26" s="26" t="s">
        <v>138</v>
      </c>
      <c r="E26" s="40" t="s">
        <v>3</v>
      </c>
      <c r="G26" s="83"/>
      <c r="H26" s="84"/>
      <c r="I26" s="85"/>
      <c r="J26" s="54">
        <f t="shared" si="1"/>
        <v>0</v>
      </c>
    </row>
    <row r="27" spans="2:10" ht="15" thickBot="1" x14ac:dyDescent="0.35">
      <c r="B27" s="83"/>
      <c r="C27" s="91"/>
      <c r="D27" s="82"/>
      <c r="E27" s="18">
        <f>C27*D27</f>
        <v>0</v>
      </c>
      <c r="G27" s="77"/>
      <c r="H27" s="86"/>
      <c r="I27" s="90"/>
      <c r="J27" s="55">
        <f t="shared" si="1"/>
        <v>0</v>
      </c>
    </row>
    <row r="28" spans="2:10" x14ac:dyDescent="0.3">
      <c r="B28" s="4"/>
      <c r="E28" s="5"/>
    </row>
    <row r="29" spans="2:10" x14ac:dyDescent="0.3">
      <c r="B29" s="39" t="s">
        <v>120</v>
      </c>
      <c r="C29" s="26" t="s">
        <v>19</v>
      </c>
      <c r="D29" s="26" t="s">
        <v>126</v>
      </c>
      <c r="E29" s="40" t="s">
        <v>3</v>
      </c>
    </row>
    <row r="30" spans="2:10" x14ac:dyDescent="0.3">
      <c r="B30" s="83" t="s">
        <v>207</v>
      </c>
      <c r="C30" s="84">
        <v>1</v>
      </c>
      <c r="D30" s="82">
        <v>18</v>
      </c>
      <c r="E30" s="18">
        <f>C30*D30</f>
        <v>18</v>
      </c>
    </row>
    <row r="31" spans="2:10" x14ac:dyDescent="0.3">
      <c r="B31" s="83" t="s">
        <v>208</v>
      </c>
      <c r="C31" s="84">
        <v>1</v>
      </c>
      <c r="D31" s="82">
        <v>80</v>
      </c>
      <c r="E31" s="18">
        <f>C31*D31</f>
        <v>80</v>
      </c>
    </row>
    <row r="32" spans="2:10" x14ac:dyDescent="0.3">
      <c r="B32" s="232"/>
      <c r="C32" s="233"/>
      <c r="D32" s="233"/>
      <c r="E32" s="234"/>
    </row>
    <row r="33" spans="2:5" x14ac:dyDescent="0.3">
      <c r="B33" s="158" t="s">
        <v>119</v>
      </c>
      <c r="C33" s="159" t="s">
        <v>211</v>
      </c>
      <c r="D33" s="159" t="s">
        <v>126</v>
      </c>
      <c r="E33" s="160" t="s">
        <v>3</v>
      </c>
    </row>
    <row r="34" spans="2:5" x14ac:dyDescent="0.3">
      <c r="B34" s="83" t="s">
        <v>241</v>
      </c>
      <c r="C34" s="84">
        <v>80</v>
      </c>
      <c r="D34" s="82">
        <v>0.35</v>
      </c>
      <c r="E34" s="54">
        <f>D34*C34</f>
        <v>28</v>
      </c>
    </row>
    <row r="35" spans="2:5" x14ac:dyDescent="0.3">
      <c r="B35" s="75" t="s">
        <v>243</v>
      </c>
      <c r="C35" s="161">
        <v>200</v>
      </c>
      <c r="D35" s="162">
        <v>0.2</v>
      </c>
      <c r="E35" s="54">
        <f>D35*C35</f>
        <v>40</v>
      </c>
    </row>
    <row r="36" spans="2:5" ht="15" thickBot="1" x14ac:dyDescent="0.35">
      <c r="B36" s="77" t="s">
        <v>244</v>
      </c>
      <c r="C36" s="86">
        <v>100</v>
      </c>
      <c r="D36" s="78">
        <v>0.35</v>
      </c>
      <c r="E36" s="55">
        <f>C36*D36</f>
        <v>35</v>
      </c>
    </row>
  </sheetData>
  <sheetProtection selectLockedCells="1"/>
  <mergeCells count="6">
    <mergeCell ref="B32:E32"/>
    <mergeCell ref="G18:J20"/>
    <mergeCell ref="B4:E6"/>
    <mergeCell ref="B13:E14"/>
    <mergeCell ref="G4:J7"/>
    <mergeCell ref="B20:E22"/>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3" r:id="rId4" name="Button 7">
              <controlPr defaultSize="0" print="0" autoFill="0" autoPict="0" macro="[0]!ReturntoHomePage">
                <anchor moveWithCells="1" sizeWithCells="1">
                  <from>
                    <xdr:col>10</xdr:col>
                    <xdr:colOff>144780</xdr:colOff>
                    <xdr:row>5</xdr:row>
                    <xdr:rowOff>53340</xdr:rowOff>
                  </from>
                  <to>
                    <xdr:col>12</xdr:col>
                    <xdr:colOff>373380</xdr:colOff>
                    <xdr:row>7</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'input tables'!$D$5:$D$8</xm:f>
          </x14:formula1>
          <xm:sqref>B8:B10</xm:sqref>
        </x14:dataValidation>
        <x14:dataValidation type="list" allowBlank="1" showInputMessage="1" showErrorMessage="1" xr:uid="{00000000-0002-0000-0200-000001000000}">
          <x14:formula1>
            <xm:f>'input tables'!$D$11:$D$29</xm:f>
          </x14:formula1>
          <xm:sqref>G9:G15</xm:sqref>
        </x14:dataValidation>
        <x14:dataValidation type="list" allowBlank="1" showInputMessage="1" showErrorMessage="1" xr:uid="{00000000-0002-0000-0200-000002000000}">
          <x14:formula1>
            <xm:f>'input tables'!$F$8:$F$14</xm:f>
          </x14:formula1>
          <xm:sqref>G22:G27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1:J25"/>
  <sheetViews>
    <sheetView showGridLines="0" workbookViewId="0">
      <selection activeCell="E19" sqref="E19"/>
    </sheetView>
  </sheetViews>
  <sheetFormatPr defaultRowHeight="14.4" x14ac:dyDescent="0.3"/>
  <cols>
    <col min="2" max="2" width="46.77734375" customWidth="1"/>
    <col min="3" max="4" width="9.44140625" customWidth="1"/>
    <col min="5" max="5" width="10" customWidth="1"/>
    <col min="7" max="7" width="44.44140625" customWidth="1"/>
  </cols>
  <sheetData>
    <row r="1" spans="2:10" ht="15" thickBot="1" x14ac:dyDescent="0.35"/>
    <row r="2" spans="2:10" ht="15.6" x14ac:dyDescent="0.3">
      <c r="B2" s="48" t="s">
        <v>99</v>
      </c>
      <c r="C2" s="27"/>
      <c r="D2" s="27"/>
      <c r="E2" s="28"/>
      <c r="G2" s="48" t="s">
        <v>139</v>
      </c>
      <c r="H2" s="52"/>
      <c r="I2" s="27"/>
      <c r="J2" s="28"/>
    </row>
    <row r="3" spans="2:10" x14ac:dyDescent="0.3">
      <c r="B3" s="29" t="s">
        <v>91</v>
      </c>
      <c r="E3" s="5"/>
      <c r="G3" s="29" t="s">
        <v>212</v>
      </c>
      <c r="H3" s="1"/>
      <c r="J3" s="5"/>
    </row>
    <row r="4" spans="2:10" x14ac:dyDescent="0.3">
      <c r="B4" s="223" t="s">
        <v>92</v>
      </c>
      <c r="C4" s="227"/>
      <c r="D4" s="227"/>
      <c r="E4" s="224"/>
      <c r="G4" s="223" t="s">
        <v>213</v>
      </c>
      <c r="H4" s="227"/>
      <c r="I4" s="227"/>
      <c r="J4" s="224"/>
    </row>
    <row r="5" spans="2:10" x14ac:dyDescent="0.3">
      <c r="B5" s="223"/>
      <c r="C5" s="227"/>
      <c r="D5" s="227"/>
      <c r="E5" s="224"/>
      <c r="G5" s="223"/>
      <c r="H5" s="227"/>
      <c r="I5" s="227"/>
      <c r="J5" s="224"/>
    </row>
    <row r="6" spans="2:10" x14ac:dyDescent="0.3">
      <c r="B6" s="225"/>
      <c r="C6" s="228"/>
      <c r="D6" s="228"/>
      <c r="E6" s="226"/>
      <c r="G6" s="225"/>
      <c r="H6" s="228"/>
      <c r="I6" s="228"/>
      <c r="J6" s="226"/>
    </row>
    <row r="7" spans="2:10" x14ac:dyDescent="0.3">
      <c r="B7" s="36" t="s">
        <v>18</v>
      </c>
      <c r="C7" s="23" t="s">
        <v>65</v>
      </c>
      <c r="D7" s="46" t="s">
        <v>66</v>
      </c>
      <c r="E7" s="37" t="s">
        <v>30</v>
      </c>
      <c r="G7" s="39" t="s">
        <v>136</v>
      </c>
      <c r="H7" s="53" t="s">
        <v>125</v>
      </c>
      <c r="I7" s="26" t="s">
        <v>124</v>
      </c>
      <c r="J7" s="40" t="s">
        <v>3</v>
      </c>
    </row>
    <row r="8" spans="2:10" x14ac:dyDescent="0.3">
      <c r="B8" s="83" t="s">
        <v>21</v>
      </c>
      <c r="C8" s="84">
        <v>5</v>
      </c>
      <c r="D8" s="85">
        <v>20</v>
      </c>
      <c r="E8" s="54">
        <f>C8*D8</f>
        <v>100</v>
      </c>
      <c r="G8" s="83"/>
      <c r="H8" s="89"/>
      <c r="I8" s="82"/>
      <c r="J8" s="18">
        <f>H8*'Steps 1-5'!C15*I8</f>
        <v>0</v>
      </c>
    </row>
    <row r="9" spans="2:10" x14ac:dyDescent="0.3">
      <c r="B9" s="83" t="s">
        <v>54</v>
      </c>
      <c r="C9" s="84">
        <v>3</v>
      </c>
      <c r="D9" s="85">
        <v>20</v>
      </c>
      <c r="E9" s="54">
        <f>C9*D9</f>
        <v>60</v>
      </c>
      <c r="G9" s="4"/>
      <c r="J9" s="5"/>
    </row>
    <row r="10" spans="2:10" x14ac:dyDescent="0.3">
      <c r="B10" s="83" t="s">
        <v>209</v>
      </c>
      <c r="C10" s="84">
        <v>3</v>
      </c>
      <c r="D10" s="85">
        <v>20</v>
      </c>
      <c r="E10" s="54">
        <f>C10*D10</f>
        <v>60</v>
      </c>
      <c r="G10" s="39" t="s">
        <v>120</v>
      </c>
      <c r="H10" s="26" t="s">
        <v>211</v>
      </c>
      <c r="I10" s="26" t="s">
        <v>126</v>
      </c>
      <c r="J10" s="40" t="s">
        <v>3</v>
      </c>
    </row>
    <row r="11" spans="2:10" x14ac:dyDescent="0.3">
      <c r="B11" s="83" t="s">
        <v>256</v>
      </c>
      <c r="C11" s="84">
        <v>3</v>
      </c>
      <c r="D11" s="85">
        <v>20</v>
      </c>
      <c r="E11" s="54">
        <f>C11*D11</f>
        <v>60</v>
      </c>
      <c r="G11" s="83" t="s">
        <v>127</v>
      </c>
      <c r="H11" s="84">
        <v>1</v>
      </c>
      <c r="I11" s="82">
        <v>18</v>
      </c>
      <c r="J11" s="54">
        <f>H11*I11</f>
        <v>18</v>
      </c>
    </row>
    <row r="12" spans="2:10" x14ac:dyDescent="0.3">
      <c r="B12" s="83"/>
      <c r="C12" s="84"/>
      <c r="D12" s="85"/>
      <c r="E12" s="54">
        <f>C12*D12</f>
        <v>0</v>
      </c>
      <c r="G12" s="83" t="s">
        <v>245</v>
      </c>
      <c r="H12" s="84">
        <v>1</v>
      </c>
      <c r="I12" s="82">
        <v>40</v>
      </c>
      <c r="J12" s="54">
        <f>H12*I12</f>
        <v>40</v>
      </c>
    </row>
    <row r="13" spans="2:10" x14ac:dyDescent="0.3">
      <c r="B13" s="4"/>
      <c r="E13" s="5"/>
      <c r="G13" s="235"/>
      <c r="H13" s="236"/>
      <c r="I13" s="236"/>
      <c r="J13" s="237"/>
    </row>
    <row r="14" spans="2:10" x14ac:dyDescent="0.3">
      <c r="B14" s="29" t="s">
        <v>50</v>
      </c>
      <c r="E14" s="5"/>
      <c r="G14" s="39" t="s">
        <v>119</v>
      </c>
      <c r="H14" s="26" t="s">
        <v>211</v>
      </c>
      <c r="I14" s="26" t="s">
        <v>126</v>
      </c>
      <c r="J14" s="40" t="s">
        <v>3</v>
      </c>
    </row>
    <row r="15" spans="2:10" x14ac:dyDescent="0.3">
      <c r="B15" s="223" t="s">
        <v>85</v>
      </c>
      <c r="C15" s="227"/>
      <c r="D15" s="227"/>
      <c r="E15" s="224"/>
      <c r="G15" s="83" t="s">
        <v>241</v>
      </c>
      <c r="H15" s="84">
        <v>80</v>
      </c>
      <c r="I15" s="82">
        <v>0.35</v>
      </c>
      <c r="J15" s="54">
        <f>I15*H15</f>
        <v>28</v>
      </c>
    </row>
    <row r="16" spans="2:10" ht="15" customHeight="1" thickBot="1" x14ac:dyDescent="0.35">
      <c r="B16" s="225"/>
      <c r="C16" s="228"/>
      <c r="D16" s="228"/>
      <c r="E16" s="226"/>
      <c r="G16" s="77"/>
      <c r="H16" s="86"/>
      <c r="I16" s="78"/>
      <c r="J16" s="54">
        <f>H16*I16</f>
        <v>0</v>
      </c>
    </row>
    <row r="17" spans="2:8" ht="15" thickBot="1" x14ac:dyDescent="0.35">
      <c r="B17" s="36" t="s">
        <v>18</v>
      </c>
      <c r="C17" s="23" t="s">
        <v>65</v>
      </c>
      <c r="D17" s="46" t="s">
        <v>66</v>
      </c>
      <c r="E17" s="37" t="s">
        <v>30</v>
      </c>
    </row>
    <row r="18" spans="2:8" ht="15.6" x14ac:dyDescent="0.3">
      <c r="B18" s="83" t="s">
        <v>57</v>
      </c>
      <c r="C18" s="84">
        <v>3</v>
      </c>
      <c r="D18" s="85">
        <v>15</v>
      </c>
      <c r="E18" s="54">
        <f>C18*D18</f>
        <v>45</v>
      </c>
      <c r="G18" s="48" t="s">
        <v>186</v>
      </c>
      <c r="H18" s="28"/>
    </row>
    <row r="19" spans="2:8" x14ac:dyDescent="0.3">
      <c r="B19" s="83" t="s">
        <v>257</v>
      </c>
      <c r="C19" s="84">
        <v>3</v>
      </c>
      <c r="D19" s="85">
        <v>15</v>
      </c>
      <c r="E19" s="54">
        <f>C19*D19</f>
        <v>45</v>
      </c>
      <c r="G19" s="29" t="s">
        <v>187</v>
      </c>
      <c r="H19" s="5"/>
    </row>
    <row r="20" spans="2:8" x14ac:dyDescent="0.3">
      <c r="B20" s="83"/>
      <c r="C20" s="84"/>
      <c r="D20" s="85"/>
      <c r="E20" s="54">
        <f>C20*D20</f>
        <v>0</v>
      </c>
      <c r="G20" s="223" t="s">
        <v>189</v>
      </c>
      <c r="H20" s="224"/>
    </row>
    <row r="21" spans="2:8" ht="15" thickBot="1" x14ac:dyDescent="0.35">
      <c r="B21" s="77"/>
      <c r="C21" s="86"/>
      <c r="D21" s="87"/>
      <c r="E21" s="55">
        <f>C21*D21</f>
        <v>0</v>
      </c>
      <c r="G21" s="225"/>
      <c r="H21" s="226"/>
    </row>
    <row r="22" spans="2:8" ht="15.6" x14ac:dyDescent="0.3">
      <c r="G22" s="30" t="s">
        <v>1</v>
      </c>
      <c r="H22" s="34" t="s">
        <v>33</v>
      </c>
    </row>
    <row r="23" spans="2:8" x14ac:dyDescent="0.3">
      <c r="G23" s="9" t="s">
        <v>105</v>
      </c>
      <c r="H23" s="92">
        <v>0.03</v>
      </c>
    </row>
    <row r="24" spans="2:8" x14ac:dyDescent="0.3">
      <c r="G24" s="9" t="s">
        <v>70</v>
      </c>
      <c r="H24" s="12">
        <f>H23*'Steps 1-5'!$C$15</f>
        <v>21.887999999999998</v>
      </c>
    </row>
    <row r="25" spans="2:8" ht="15" thickBot="1" x14ac:dyDescent="0.35">
      <c r="G25" s="10" t="s">
        <v>106</v>
      </c>
      <c r="H25" s="93">
        <v>5</v>
      </c>
    </row>
  </sheetData>
  <sheetProtection selectLockedCells="1"/>
  <mergeCells count="5">
    <mergeCell ref="B4:E6"/>
    <mergeCell ref="B15:E16"/>
    <mergeCell ref="G4:J6"/>
    <mergeCell ref="G20:H21"/>
    <mergeCell ref="G13:J13"/>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5" r:id="rId3" name="Button 5">
              <controlPr defaultSize="0" print="0" autoFill="0" autoPict="0" macro="[0]!ReturntoHomePage">
                <anchor moveWithCells="1" sizeWithCells="1">
                  <from>
                    <xdr:col>4</xdr:col>
                    <xdr:colOff>266700</xdr:colOff>
                    <xdr:row>27</xdr:row>
                    <xdr:rowOff>53340</xdr:rowOff>
                  </from>
                  <to>
                    <xdr:col>6</xdr:col>
                    <xdr:colOff>441960</xdr:colOff>
                    <xdr:row>29</xdr:row>
                    <xdr:rowOff>182880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'input tables'!$F$16:$F$21</xm:f>
          </x14:formula1>
          <xm:sqref>B18:B21</xm:sqref>
        </x14:dataValidation>
        <x14:dataValidation type="list" allowBlank="1" showInputMessage="1" showErrorMessage="1" xr:uid="{00000000-0002-0000-0300-000001000000}">
          <x14:formula1>
            <xm:f>'input tables'!$D$31:$D$40</xm:f>
          </x14:formula1>
          <xm:sqref>B8:B12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J17"/>
  <sheetViews>
    <sheetView showGridLines="0" workbookViewId="0">
      <selection activeCell="B8" sqref="B8"/>
    </sheetView>
  </sheetViews>
  <sheetFormatPr defaultRowHeight="14.4" x14ac:dyDescent="0.3"/>
  <cols>
    <col min="2" max="2" width="44.77734375" customWidth="1"/>
    <col min="7" max="7" width="44.44140625" customWidth="1"/>
  </cols>
  <sheetData>
    <row r="1" spans="2:10" ht="15" thickBot="1" x14ac:dyDescent="0.35"/>
    <row r="2" spans="2:10" ht="15.6" x14ac:dyDescent="0.3">
      <c r="B2" s="48" t="s">
        <v>215</v>
      </c>
      <c r="C2" s="27"/>
      <c r="D2" s="27"/>
      <c r="E2" s="28"/>
      <c r="G2" s="48" t="s">
        <v>214</v>
      </c>
      <c r="H2" s="52"/>
      <c r="I2" s="27"/>
      <c r="J2" s="28"/>
    </row>
    <row r="3" spans="2:10" x14ac:dyDescent="0.3">
      <c r="B3" s="29" t="s">
        <v>94</v>
      </c>
      <c r="E3" s="5"/>
      <c r="G3" s="29" t="s">
        <v>216</v>
      </c>
      <c r="H3" s="1"/>
      <c r="J3" s="5"/>
    </row>
    <row r="4" spans="2:10" ht="15" customHeight="1" x14ac:dyDescent="0.3">
      <c r="B4" s="223" t="s">
        <v>95</v>
      </c>
      <c r="C4" s="227"/>
      <c r="D4" s="227"/>
      <c r="E4" s="224"/>
      <c r="G4" s="223" t="s">
        <v>213</v>
      </c>
      <c r="H4" s="227"/>
      <c r="I4" s="227"/>
      <c r="J4" s="224"/>
    </row>
    <row r="5" spans="2:10" x14ac:dyDescent="0.3">
      <c r="B5" s="223"/>
      <c r="C5" s="227"/>
      <c r="D5" s="227"/>
      <c r="E5" s="224"/>
      <c r="G5" s="223"/>
      <c r="H5" s="227"/>
      <c r="I5" s="227"/>
      <c r="J5" s="224"/>
    </row>
    <row r="6" spans="2:10" x14ac:dyDescent="0.3">
      <c r="B6" s="225"/>
      <c r="C6" s="228"/>
      <c r="D6" s="228"/>
      <c r="E6" s="226"/>
      <c r="G6" s="225"/>
      <c r="H6" s="228"/>
      <c r="I6" s="228"/>
      <c r="J6" s="226"/>
    </row>
    <row r="7" spans="2:10" x14ac:dyDescent="0.3">
      <c r="B7" s="36" t="s">
        <v>18</v>
      </c>
      <c r="C7" s="23" t="s">
        <v>65</v>
      </c>
      <c r="D7" s="46" t="s">
        <v>66</v>
      </c>
      <c r="E7" s="37" t="s">
        <v>131</v>
      </c>
      <c r="G7" s="39" t="s">
        <v>136</v>
      </c>
      <c r="H7" s="53" t="s">
        <v>125</v>
      </c>
      <c r="I7" s="26" t="s">
        <v>124</v>
      </c>
      <c r="J7" s="40" t="s">
        <v>3</v>
      </c>
    </row>
    <row r="8" spans="2:10" x14ac:dyDescent="0.3">
      <c r="B8" s="83" t="s">
        <v>21</v>
      </c>
      <c r="C8" s="84">
        <v>5</v>
      </c>
      <c r="D8" s="85">
        <v>20</v>
      </c>
      <c r="E8" s="54">
        <f>C8*D8</f>
        <v>100</v>
      </c>
      <c r="G8" s="83"/>
      <c r="H8" s="89"/>
      <c r="I8" s="82"/>
      <c r="J8" s="18">
        <f>H8*'Steps 1-5'!C15*I8</f>
        <v>0</v>
      </c>
    </row>
    <row r="9" spans="2:10" x14ac:dyDescent="0.3">
      <c r="B9" s="83"/>
      <c r="C9" s="84"/>
      <c r="D9" s="85"/>
      <c r="E9" s="54">
        <f>C9*D9</f>
        <v>0</v>
      </c>
      <c r="G9" s="4"/>
      <c r="J9" s="5"/>
    </row>
    <row r="10" spans="2:10" x14ac:dyDescent="0.3">
      <c r="B10" s="83"/>
      <c r="C10" s="84"/>
      <c r="D10" s="88"/>
      <c r="E10" s="54">
        <f>C10*D10</f>
        <v>0</v>
      </c>
      <c r="G10" s="39" t="s">
        <v>120</v>
      </c>
      <c r="H10" s="26" t="s">
        <v>211</v>
      </c>
      <c r="I10" s="26" t="s">
        <v>126</v>
      </c>
      <c r="J10" s="40" t="s">
        <v>3</v>
      </c>
    </row>
    <row r="11" spans="2:10" x14ac:dyDescent="0.3">
      <c r="B11" s="4"/>
      <c r="E11" s="5"/>
      <c r="G11" s="83"/>
      <c r="H11" s="84"/>
      <c r="I11" s="82"/>
      <c r="J11" s="54">
        <f>H11*I11</f>
        <v>0</v>
      </c>
    </row>
    <row r="12" spans="2:10" x14ac:dyDescent="0.3">
      <c r="B12" s="29" t="s">
        <v>50</v>
      </c>
      <c r="E12" s="5"/>
      <c r="G12" s="83"/>
      <c r="H12" s="84"/>
      <c r="I12" s="82"/>
      <c r="J12" s="54">
        <f>H12*I12</f>
        <v>0</v>
      </c>
    </row>
    <row r="13" spans="2:10" x14ac:dyDescent="0.3">
      <c r="B13" s="36" t="s">
        <v>18</v>
      </c>
      <c r="C13" s="23" t="s">
        <v>65</v>
      </c>
      <c r="D13" s="46" t="s">
        <v>66</v>
      </c>
      <c r="E13" s="37" t="s">
        <v>131</v>
      </c>
      <c r="G13" s="235"/>
      <c r="H13" s="236"/>
      <c r="I13" s="236"/>
      <c r="J13" s="237"/>
    </row>
    <row r="14" spans="2:10" x14ac:dyDescent="0.3">
      <c r="B14" s="83"/>
      <c r="C14" s="84"/>
      <c r="D14" s="85"/>
      <c r="E14" s="54">
        <f>C14*D14</f>
        <v>0</v>
      </c>
      <c r="G14" s="39" t="s">
        <v>119</v>
      </c>
      <c r="H14" s="26" t="s">
        <v>211</v>
      </c>
      <c r="I14" s="26" t="s">
        <v>126</v>
      </c>
      <c r="J14" s="40" t="s">
        <v>3</v>
      </c>
    </row>
    <row r="15" spans="2:10" x14ac:dyDescent="0.3">
      <c r="B15" s="83" t="s">
        <v>57</v>
      </c>
      <c r="C15" s="84">
        <v>3</v>
      </c>
      <c r="D15" s="85">
        <v>15</v>
      </c>
      <c r="E15" s="54">
        <f>C15*D15</f>
        <v>45</v>
      </c>
      <c r="G15" s="83" t="s">
        <v>242</v>
      </c>
      <c r="H15" s="84">
        <v>80</v>
      </c>
      <c r="I15" s="82">
        <v>0.35</v>
      </c>
      <c r="J15" s="54">
        <f>H15*I15</f>
        <v>28</v>
      </c>
    </row>
    <row r="16" spans="2:10" ht="15" thickBot="1" x14ac:dyDescent="0.35">
      <c r="B16" s="83" t="s">
        <v>64</v>
      </c>
      <c r="C16" s="84">
        <v>20</v>
      </c>
      <c r="D16" s="85">
        <v>15</v>
      </c>
      <c r="E16" s="54">
        <f>C16*D16</f>
        <v>300</v>
      </c>
      <c r="G16" s="77"/>
      <c r="H16" s="86"/>
      <c r="I16" s="78"/>
      <c r="J16" s="55"/>
    </row>
    <row r="17" spans="2:5" ht="15" thickBot="1" x14ac:dyDescent="0.35">
      <c r="B17" s="77"/>
      <c r="C17" s="86"/>
      <c r="D17" s="90"/>
      <c r="E17" s="55">
        <f>C17*D17</f>
        <v>0</v>
      </c>
    </row>
  </sheetData>
  <sheetProtection selectLockedCells="1"/>
  <mergeCells count="3">
    <mergeCell ref="B4:E6"/>
    <mergeCell ref="G4:J6"/>
    <mergeCell ref="G13:J13"/>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48" r:id="rId3" name="Button 8">
              <controlPr defaultSize="0" print="0" autoFill="0" autoPict="0" macro="[0]!ReturntoHomePage">
                <anchor moveWithCells="1" sizeWithCells="1">
                  <from>
                    <xdr:col>5</xdr:col>
                    <xdr:colOff>190500</xdr:colOff>
                    <xdr:row>21</xdr:row>
                    <xdr:rowOff>0</xdr:rowOff>
                  </from>
                  <to>
                    <xdr:col>6</xdr:col>
                    <xdr:colOff>906780</xdr:colOff>
                    <xdr:row>23</xdr:row>
                    <xdr:rowOff>137160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'input tables'!$D$42:$D$47</xm:f>
          </x14:formula1>
          <xm:sqref>B9:B10 B8</xm:sqref>
        </x14:dataValidation>
        <x14:dataValidation type="list" allowBlank="1" showInputMessage="1" showErrorMessage="1" xr:uid="{00000000-0002-0000-0400-000001000000}">
          <x14:formula1>
            <xm:f>'input tables'!$F$23:$F$27</xm:f>
          </x14:formula1>
          <xm:sqref>B14:B17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B2:H29"/>
  <sheetViews>
    <sheetView showGridLines="0" workbookViewId="0">
      <selection activeCell="H14" sqref="H14"/>
    </sheetView>
  </sheetViews>
  <sheetFormatPr defaultRowHeight="14.4" x14ac:dyDescent="0.3"/>
  <cols>
    <col min="2" max="2" width="45.5546875" customWidth="1"/>
    <col min="7" max="7" width="23.77734375" customWidth="1"/>
    <col min="8" max="8" width="13.21875" customWidth="1"/>
    <col min="10" max="10" width="68.5546875" customWidth="1"/>
  </cols>
  <sheetData>
    <row r="2" spans="2:8" ht="15.6" x14ac:dyDescent="0.3">
      <c r="B2" s="51" t="s">
        <v>101</v>
      </c>
    </row>
    <row r="3" spans="2:8" ht="15" customHeight="1" x14ac:dyDescent="0.3">
      <c r="B3" s="238" t="s">
        <v>107</v>
      </c>
      <c r="C3" s="238"/>
      <c r="D3" s="238"/>
      <c r="E3" s="238"/>
      <c r="F3" s="238"/>
      <c r="G3" s="238"/>
      <c r="H3" s="238"/>
    </row>
    <row r="4" spans="2:8" ht="15" customHeight="1" x14ac:dyDescent="0.3">
      <c r="B4" s="238"/>
      <c r="C4" s="238"/>
      <c r="D4" s="238"/>
      <c r="E4" s="238"/>
      <c r="F4" s="238"/>
      <c r="G4" s="238"/>
      <c r="H4" s="238"/>
    </row>
    <row r="5" spans="2:8" x14ac:dyDescent="0.3">
      <c r="B5" s="238"/>
      <c r="C5" s="238"/>
      <c r="D5" s="238"/>
      <c r="E5" s="238"/>
      <c r="F5" s="238"/>
      <c r="G5" s="238"/>
      <c r="H5" s="238"/>
    </row>
    <row r="6" spans="2:8" ht="15" thickBot="1" x14ac:dyDescent="0.35"/>
    <row r="7" spans="2:8" ht="15.6" x14ac:dyDescent="0.3">
      <c r="B7" s="50" t="s">
        <v>100</v>
      </c>
      <c r="C7" s="27"/>
      <c r="D7" s="27"/>
      <c r="E7" s="28"/>
      <c r="G7" s="48" t="s">
        <v>176</v>
      </c>
      <c r="H7" s="28"/>
    </row>
    <row r="8" spans="2:8" ht="15" customHeight="1" x14ac:dyDescent="0.3">
      <c r="B8" s="29" t="s">
        <v>102</v>
      </c>
      <c r="E8" s="5"/>
      <c r="G8" s="29" t="s">
        <v>104</v>
      </c>
      <c r="H8" s="5"/>
    </row>
    <row r="9" spans="2:8" ht="15" customHeight="1" x14ac:dyDescent="0.3">
      <c r="B9" s="223" t="s">
        <v>110</v>
      </c>
      <c r="C9" s="227"/>
      <c r="D9" s="227"/>
      <c r="E9" s="224"/>
      <c r="G9" s="223" t="s">
        <v>188</v>
      </c>
      <c r="H9" s="224"/>
    </row>
    <row r="10" spans="2:8" x14ac:dyDescent="0.3">
      <c r="B10" s="223"/>
      <c r="C10" s="227"/>
      <c r="D10" s="227"/>
      <c r="E10" s="224"/>
      <c r="G10" s="225"/>
      <c r="H10" s="226"/>
    </row>
    <row r="11" spans="2:8" ht="15.6" x14ac:dyDescent="0.3">
      <c r="B11" s="225"/>
      <c r="C11" s="228"/>
      <c r="D11" s="228"/>
      <c r="E11" s="226"/>
      <c r="G11" s="30" t="s">
        <v>1</v>
      </c>
      <c r="H11" s="34" t="s">
        <v>33</v>
      </c>
    </row>
    <row r="12" spans="2:8" x14ac:dyDescent="0.3">
      <c r="B12" s="36" t="s">
        <v>18</v>
      </c>
      <c r="C12" s="23" t="s">
        <v>65</v>
      </c>
      <c r="D12" s="46" t="s">
        <v>66</v>
      </c>
      <c r="E12" s="37" t="s">
        <v>131</v>
      </c>
      <c r="G12" s="9" t="s">
        <v>105</v>
      </c>
      <c r="H12" s="92"/>
    </row>
    <row r="13" spans="2:8" x14ac:dyDescent="0.3">
      <c r="B13" s="83"/>
      <c r="C13" s="84"/>
      <c r="D13" s="85"/>
      <c r="E13" s="54">
        <f>C13*D13</f>
        <v>0</v>
      </c>
      <c r="G13" s="9" t="s">
        <v>70</v>
      </c>
      <c r="H13" s="12">
        <f>H12*'Steps 1-5'!C15</f>
        <v>0</v>
      </c>
    </row>
    <row r="14" spans="2:8" ht="15" thickBot="1" x14ac:dyDescent="0.35">
      <c r="B14" s="83"/>
      <c r="C14" s="84"/>
      <c r="D14" s="85"/>
      <c r="E14" s="54">
        <f t="shared" ref="E14:E19" si="0">C14*D14</f>
        <v>0</v>
      </c>
      <c r="G14" s="10" t="s">
        <v>106</v>
      </c>
      <c r="H14" s="93"/>
    </row>
    <row r="15" spans="2:8" x14ac:dyDescent="0.3">
      <c r="B15" s="83"/>
      <c r="C15" s="84"/>
      <c r="D15" s="85"/>
      <c r="E15" s="54">
        <f t="shared" si="0"/>
        <v>0</v>
      </c>
    </row>
    <row r="16" spans="2:8" x14ac:dyDescent="0.3">
      <c r="B16" s="83"/>
      <c r="C16" s="84"/>
      <c r="D16" s="85"/>
      <c r="E16" s="54">
        <f t="shared" si="0"/>
        <v>0</v>
      </c>
    </row>
    <row r="17" spans="2:5" x14ac:dyDescent="0.3">
      <c r="B17" s="83"/>
      <c r="C17" s="84"/>
      <c r="D17" s="85"/>
      <c r="E17" s="54">
        <f t="shared" si="0"/>
        <v>0</v>
      </c>
    </row>
    <row r="18" spans="2:5" x14ac:dyDescent="0.3">
      <c r="B18" s="83"/>
      <c r="C18" s="84"/>
      <c r="D18" s="85"/>
      <c r="E18" s="54">
        <f t="shared" si="0"/>
        <v>0</v>
      </c>
    </row>
    <row r="19" spans="2:5" x14ac:dyDescent="0.3">
      <c r="B19" s="83"/>
      <c r="C19" s="84"/>
      <c r="D19" s="85"/>
      <c r="E19" s="54">
        <f t="shared" si="0"/>
        <v>0</v>
      </c>
    </row>
    <row r="20" spans="2:5" x14ac:dyDescent="0.3">
      <c r="B20" s="4"/>
      <c r="E20" s="5"/>
    </row>
    <row r="21" spans="2:5" x14ac:dyDescent="0.3">
      <c r="B21" s="29" t="s">
        <v>50</v>
      </c>
      <c r="E21" s="5"/>
    </row>
    <row r="22" spans="2:5" x14ac:dyDescent="0.3">
      <c r="B22" s="223" t="s">
        <v>85</v>
      </c>
      <c r="C22" s="227"/>
      <c r="D22" s="227"/>
      <c r="E22" s="224"/>
    </row>
    <row r="23" spans="2:5" x14ac:dyDescent="0.3">
      <c r="B23" s="225"/>
      <c r="C23" s="228"/>
      <c r="D23" s="228"/>
      <c r="E23" s="226"/>
    </row>
    <row r="24" spans="2:5" x14ac:dyDescent="0.3">
      <c r="B24" s="36" t="s">
        <v>18</v>
      </c>
      <c r="C24" s="23" t="s">
        <v>65</v>
      </c>
      <c r="D24" s="46" t="s">
        <v>66</v>
      </c>
      <c r="E24" s="37" t="s">
        <v>131</v>
      </c>
    </row>
    <row r="25" spans="2:5" x14ac:dyDescent="0.3">
      <c r="B25" s="83"/>
      <c r="C25" s="84"/>
      <c r="D25" s="85"/>
      <c r="E25" s="54">
        <f t="shared" ref="E25:E29" si="1">C25*D25</f>
        <v>0</v>
      </c>
    </row>
    <row r="26" spans="2:5" x14ac:dyDescent="0.3">
      <c r="B26" s="83"/>
      <c r="C26" s="84"/>
      <c r="D26" s="85"/>
      <c r="E26" s="54">
        <f t="shared" si="1"/>
        <v>0</v>
      </c>
    </row>
    <row r="27" spans="2:5" x14ac:dyDescent="0.3">
      <c r="B27" s="83"/>
      <c r="C27" s="84"/>
      <c r="D27" s="85"/>
      <c r="E27" s="54">
        <f t="shared" si="1"/>
        <v>0</v>
      </c>
    </row>
    <row r="28" spans="2:5" x14ac:dyDescent="0.3">
      <c r="B28" s="83"/>
      <c r="C28" s="84"/>
      <c r="D28" s="85"/>
      <c r="E28" s="54">
        <f t="shared" si="1"/>
        <v>0</v>
      </c>
    </row>
    <row r="29" spans="2:5" ht="15" thickBot="1" x14ac:dyDescent="0.35">
      <c r="B29" s="77"/>
      <c r="C29" s="86"/>
      <c r="D29" s="87"/>
      <c r="E29" s="55">
        <f t="shared" si="1"/>
        <v>0</v>
      </c>
    </row>
  </sheetData>
  <sheetProtection selectLockedCells="1"/>
  <mergeCells count="4">
    <mergeCell ref="B9:E11"/>
    <mergeCell ref="B22:E23"/>
    <mergeCell ref="B3:H5"/>
    <mergeCell ref="G9:H10"/>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151" r:id="rId3" name="Button 7">
              <controlPr defaultSize="0" print="0" autoFill="0" autoPict="0" macro="[0]!ReturntoHomePage">
                <anchor moveWithCells="1" sizeWithCells="1">
                  <from>
                    <xdr:col>6</xdr:col>
                    <xdr:colOff>15240</xdr:colOff>
                    <xdr:row>15</xdr:row>
                    <xdr:rowOff>182880</xdr:rowOff>
                  </from>
                  <to>
                    <xdr:col>6</xdr:col>
                    <xdr:colOff>1463040</xdr:colOff>
                    <xdr:row>18</xdr:row>
                    <xdr:rowOff>129540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'input tables'!$F$30:$F$36</xm:f>
          </x14:formula1>
          <xm:sqref>B25:B29</xm:sqref>
        </x14:dataValidation>
        <x14:dataValidation type="list" allowBlank="1" showInputMessage="1" showErrorMessage="1" xr:uid="{00000000-0002-0000-0500-000001000000}">
          <x14:formula1>
            <xm:f>'input tables'!$D$50:$D$58</xm:f>
          </x14:formula1>
          <xm:sqref>B13:B17</xm:sqref>
        </x14:dataValidation>
        <x14:dataValidation type="list" allowBlank="1" showInputMessage="1" showErrorMessage="1" xr:uid="{00000000-0002-0000-0500-000002000000}">
          <x14:formula1>
            <xm:f>'input tables'!$D$50:$D$57</xm:f>
          </x14:formula1>
          <xm:sqref>B18:B19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B1:J18"/>
  <sheetViews>
    <sheetView showGridLines="0" workbookViewId="0">
      <selection activeCell="G23" sqref="G23"/>
    </sheetView>
  </sheetViews>
  <sheetFormatPr defaultRowHeight="14.4" x14ac:dyDescent="0.3"/>
  <cols>
    <col min="2" max="2" width="46.77734375" customWidth="1"/>
    <col min="7" max="7" width="44.44140625" customWidth="1"/>
  </cols>
  <sheetData>
    <row r="1" spans="2:10" ht="15" thickBot="1" x14ac:dyDescent="0.35"/>
    <row r="2" spans="2:10" ht="15.6" x14ac:dyDescent="0.3">
      <c r="B2" s="48" t="s">
        <v>218</v>
      </c>
      <c r="C2" s="27"/>
      <c r="D2" s="27"/>
      <c r="E2" s="28"/>
      <c r="G2" s="48" t="s">
        <v>219</v>
      </c>
      <c r="H2" s="52"/>
      <c r="I2" s="27"/>
      <c r="J2" s="28"/>
    </row>
    <row r="3" spans="2:10" x14ac:dyDescent="0.3">
      <c r="B3" s="29" t="s">
        <v>108</v>
      </c>
      <c r="E3" s="5"/>
      <c r="G3" s="29" t="s">
        <v>220</v>
      </c>
      <c r="H3" s="1"/>
      <c r="J3" s="5"/>
    </row>
    <row r="4" spans="2:10" x14ac:dyDescent="0.3">
      <c r="B4" s="223" t="s">
        <v>109</v>
      </c>
      <c r="C4" s="227"/>
      <c r="D4" s="227"/>
      <c r="E4" s="224"/>
      <c r="G4" s="223" t="s">
        <v>213</v>
      </c>
      <c r="H4" s="227"/>
      <c r="I4" s="227"/>
      <c r="J4" s="224"/>
    </row>
    <row r="5" spans="2:10" x14ac:dyDescent="0.3">
      <c r="B5" s="223"/>
      <c r="C5" s="227"/>
      <c r="D5" s="227"/>
      <c r="E5" s="224"/>
      <c r="G5" s="223"/>
      <c r="H5" s="227"/>
      <c r="I5" s="227"/>
      <c r="J5" s="224"/>
    </row>
    <row r="6" spans="2:10" x14ac:dyDescent="0.3">
      <c r="B6" s="225"/>
      <c r="C6" s="228"/>
      <c r="D6" s="228"/>
      <c r="E6" s="226"/>
      <c r="G6" s="225"/>
      <c r="H6" s="228"/>
      <c r="I6" s="228"/>
      <c r="J6" s="226"/>
    </row>
    <row r="7" spans="2:10" x14ac:dyDescent="0.3">
      <c r="B7" s="36" t="s">
        <v>18</v>
      </c>
      <c r="C7" s="23" t="s">
        <v>65</v>
      </c>
      <c r="D7" s="46" t="s">
        <v>66</v>
      </c>
      <c r="E7" s="37" t="s">
        <v>131</v>
      </c>
      <c r="G7" s="39" t="s">
        <v>136</v>
      </c>
      <c r="H7" s="53" t="s">
        <v>125</v>
      </c>
      <c r="I7" s="26" t="s">
        <v>124</v>
      </c>
      <c r="J7" s="40" t="s">
        <v>3</v>
      </c>
    </row>
    <row r="8" spans="2:10" x14ac:dyDescent="0.3">
      <c r="B8" s="83" t="s">
        <v>21</v>
      </c>
      <c r="C8" s="84">
        <v>5</v>
      </c>
      <c r="D8" s="85">
        <v>20</v>
      </c>
      <c r="E8" s="54">
        <f>C8*D8</f>
        <v>100</v>
      </c>
      <c r="G8" s="83"/>
      <c r="H8" s="89"/>
      <c r="I8" s="82"/>
      <c r="J8" s="18">
        <f>H8*'Steps 1-5'!C15*I8</f>
        <v>0</v>
      </c>
    </row>
    <row r="9" spans="2:10" x14ac:dyDescent="0.3">
      <c r="B9" s="83"/>
      <c r="C9" s="84"/>
      <c r="D9" s="85"/>
      <c r="E9" s="54">
        <f t="shared" ref="E9:E11" si="0">C9*D9</f>
        <v>0</v>
      </c>
      <c r="G9" s="4"/>
      <c r="J9" s="5"/>
    </row>
    <row r="10" spans="2:10" x14ac:dyDescent="0.3">
      <c r="B10" s="83"/>
      <c r="C10" s="84"/>
      <c r="D10" s="85"/>
      <c r="E10" s="54">
        <f t="shared" si="0"/>
        <v>0</v>
      </c>
      <c r="G10" s="39" t="s">
        <v>120</v>
      </c>
      <c r="H10" s="26" t="s">
        <v>211</v>
      </c>
      <c r="I10" s="26" t="s">
        <v>126</v>
      </c>
      <c r="J10" s="40" t="s">
        <v>3</v>
      </c>
    </row>
    <row r="11" spans="2:10" x14ac:dyDescent="0.3">
      <c r="B11" s="83"/>
      <c r="C11" s="84"/>
      <c r="D11" s="85"/>
      <c r="E11" s="54">
        <f t="shared" si="0"/>
        <v>0</v>
      </c>
      <c r="G11" s="83"/>
      <c r="H11" s="84"/>
      <c r="I11" s="82"/>
      <c r="J11" s="54">
        <f>H11*I11</f>
        <v>0</v>
      </c>
    </row>
    <row r="12" spans="2:10" x14ac:dyDescent="0.3">
      <c r="B12" s="4"/>
      <c r="E12" s="5"/>
      <c r="G12" s="83"/>
      <c r="H12" s="84"/>
      <c r="I12" s="82"/>
      <c r="J12" s="54">
        <f>H12*I12</f>
        <v>0</v>
      </c>
    </row>
    <row r="13" spans="2:10" x14ac:dyDescent="0.3">
      <c r="B13" s="29" t="s">
        <v>50</v>
      </c>
      <c r="E13" s="5"/>
      <c r="G13" s="235"/>
      <c r="H13" s="236"/>
      <c r="I13" s="236"/>
      <c r="J13" s="237"/>
    </row>
    <row r="14" spans="2:10" x14ac:dyDescent="0.3">
      <c r="B14" s="36" t="s">
        <v>18</v>
      </c>
      <c r="C14" s="23" t="s">
        <v>65</v>
      </c>
      <c r="D14" s="46" t="s">
        <v>66</v>
      </c>
      <c r="E14" s="37" t="s">
        <v>131</v>
      </c>
      <c r="G14" s="39" t="s">
        <v>119</v>
      </c>
      <c r="H14" s="26" t="s">
        <v>211</v>
      </c>
      <c r="I14" s="26" t="s">
        <v>126</v>
      </c>
      <c r="J14" s="40" t="s">
        <v>3</v>
      </c>
    </row>
    <row r="15" spans="2:10" x14ac:dyDescent="0.3">
      <c r="B15" s="83" t="s">
        <v>57</v>
      </c>
      <c r="C15" s="84">
        <v>5</v>
      </c>
      <c r="D15" s="85">
        <v>15</v>
      </c>
      <c r="E15" s="54">
        <f t="shared" ref="E15:E18" si="1">C15*D15</f>
        <v>75</v>
      </c>
      <c r="G15" s="83" t="s">
        <v>242</v>
      </c>
      <c r="H15" s="84">
        <v>160</v>
      </c>
      <c r="I15" s="82">
        <v>0.35</v>
      </c>
      <c r="J15" s="54">
        <f>H15*I15</f>
        <v>56</v>
      </c>
    </row>
    <row r="16" spans="2:10" ht="15" thickBot="1" x14ac:dyDescent="0.35">
      <c r="B16" s="83" t="s">
        <v>64</v>
      </c>
      <c r="C16" s="84">
        <v>20</v>
      </c>
      <c r="D16" s="85">
        <v>15</v>
      </c>
      <c r="E16" s="54">
        <f t="shared" si="1"/>
        <v>300</v>
      </c>
      <c r="G16" s="77"/>
      <c r="H16" s="86"/>
      <c r="I16" s="78"/>
      <c r="J16" s="54">
        <f>H16*I16</f>
        <v>0</v>
      </c>
    </row>
    <row r="17" spans="2:5" x14ac:dyDescent="0.3">
      <c r="B17" s="83"/>
      <c r="C17" s="84"/>
      <c r="D17" s="85"/>
      <c r="E17" s="54">
        <f t="shared" si="1"/>
        <v>0</v>
      </c>
    </row>
    <row r="18" spans="2:5" ht="15" thickBot="1" x14ac:dyDescent="0.35">
      <c r="B18" s="77"/>
      <c r="C18" s="86"/>
      <c r="D18" s="87"/>
      <c r="E18" s="55">
        <f t="shared" si="1"/>
        <v>0</v>
      </c>
    </row>
  </sheetData>
  <sheetProtection selectLockedCells="1"/>
  <mergeCells count="3">
    <mergeCell ref="B4:E6"/>
    <mergeCell ref="G4:J6"/>
    <mergeCell ref="G13:J13"/>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173" r:id="rId3" name="Button 5">
              <controlPr defaultSize="0" print="0" autoFill="0" autoPict="0" macro="[0]!ReturntoHomePage">
                <anchor moveWithCells="1" sizeWithCells="1">
                  <from>
                    <xdr:col>4</xdr:col>
                    <xdr:colOff>220980</xdr:colOff>
                    <xdr:row>20</xdr:row>
                    <xdr:rowOff>182880</xdr:rowOff>
                  </from>
                  <to>
                    <xdr:col>6</xdr:col>
                    <xdr:colOff>449580</xdr:colOff>
                    <xdr:row>23</xdr:row>
                    <xdr:rowOff>129540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'input tables'!$F$39:$F$43</xm:f>
          </x14:formula1>
          <xm:sqref>B15:B18</xm:sqref>
        </x14:dataValidation>
        <x14:dataValidation type="list" allowBlank="1" showInputMessage="1" showErrorMessage="1" xr:uid="{00000000-0002-0000-0600-000001000000}">
          <x14:formula1>
            <xm:f>'input tables'!$D$61:$D$66</xm:f>
          </x14:formula1>
          <xm:sqref>B8:B11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B1:T50"/>
  <sheetViews>
    <sheetView showGridLines="0" topLeftCell="A4" zoomScale="90" zoomScaleNormal="90" workbookViewId="0">
      <selection activeCell="G8" sqref="G8"/>
    </sheetView>
  </sheetViews>
  <sheetFormatPr defaultRowHeight="14.4" x14ac:dyDescent="0.3"/>
  <cols>
    <col min="3" max="3" width="15.33203125" customWidth="1"/>
    <col min="4" max="4" width="16.33203125" customWidth="1"/>
    <col min="5" max="5" width="11.21875" customWidth="1"/>
    <col min="6" max="8" width="12.77734375" customWidth="1"/>
    <col min="9" max="10" width="12.44140625" customWidth="1"/>
    <col min="11" max="11" width="15.21875" customWidth="1"/>
    <col min="12" max="13" width="11.5546875" customWidth="1"/>
    <col min="14" max="14" width="6.5546875" customWidth="1"/>
    <col min="16" max="16" width="18.21875" customWidth="1"/>
    <col min="17" max="17" width="13.77734375" customWidth="1"/>
    <col min="18" max="18" width="12.21875" customWidth="1"/>
    <col min="19" max="21" width="13.21875" customWidth="1"/>
  </cols>
  <sheetData>
    <row r="1" spans="2:13" ht="15" thickBot="1" x14ac:dyDescent="0.35"/>
    <row r="2" spans="2:13" ht="15.6" x14ac:dyDescent="0.3">
      <c r="B2" s="48" t="s">
        <v>221</v>
      </c>
      <c r="C2" s="27"/>
      <c r="D2" s="27"/>
      <c r="E2" s="27"/>
      <c r="F2" s="27"/>
      <c r="G2" s="27"/>
      <c r="H2" s="28"/>
    </row>
    <row r="3" spans="2:13" x14ac:dyDescent="0.3">
      <c r="B3" s="29" t="s">
        <v>143</v>
      </c>
      <c r="H3" s="5"/>
    </row>
    <row r="4" spans="2:13" ht="15" customHeight="1" x14ac:dyDescent="0.3">
      <c r="B4" s="223" t="s">
        <v>191</v>
      </c>
      <c r="C4" s="227"/>
      <c r="D4" s="227"/>
      <c r="E4" s="227"/>
      <c r="F4" s="227"/>
      <c r="G4" s="227"/>
      <c r="H4" s="224"/>
    </row>
    <row r="5" spans="2:13" x14ac:dyDescent="0.3">
      <c r="B5" s="223"/>
      <c r="C5" s="227"/>
      <c r="D5" s="227"/>
      <c r="E5" s="227"/>
      <c r="F5" s="227"/>
      <c r="G5" s="227"/>
      <c r="H5" s="224"/>
    </row>
    <row r="6" spans="2:13" x14ac:dyDescent="0.3">
      <c r="B6" s="223"/>
      <c r="C6" s="227"/>
      <c r="D6" s="227"/>
      <c r="E6" s="227"/>
      <c r="F6" s="227"/>
      <c r="G6" s="227"/>
      <c r="H6" s="224"/>
    </row>
    <row r="7" spans="2:13" ht="16.5" customHeight="1" x14ac:dyDescent="0.3">
      <c r="B7" s="127"/>
      <c r="C7" s="56" t="s">
        <v>151</v>
      </c>
      <c r="D7" s="239" t="s">
        <v>210</v>
      </c>
      <c r="E7" s="240"/>
      <c r="F7" s="56" t="s">
        <v>154</v>
      </c>
      <c r="G7" s="96">
        <v>1.5</v>
      </c>
      <c r="H7" s="58" t="s">
        <v>147</v>
      </c>
    </row>
    <row r="8" spans="2:13" x14ac:dyDescent="0.3">
      <c r="B8" s="4"/>
      <c r="C8" s="57" t="s">
        <v>152</v>
      </c>
      <c r="D8" s="241"/>
      <c r="E8" s="241"/>
      <c r="F8" s="56" t="s">
        <v>154</v>
      </c>
      <c r="G8" s="82"/>
      <c r="H8" s="58" t="s">
        <v>147</v>
      </c>
    </row>
    <row r="9" spans="2:13" x14ac:dyDescent="0.3">
      <c r="B9" s="4"/>
      <c r="C9" s="57" t="s">
        <v>153</v>
      </c>
      <c r="D9" s="242"/>
      <c r="E9" s="242"/>
      <c r="F9" s="56" t="s">
        <v>154</v>
      </c>
      <c r="G9" s="82"/>
      <c r="H9" s="58" t="s">
        <v>147</v>
      </c>
    </row>
    <row r="10" spans="2:13" x14ac:dyDescent="0.3">
      <c r="B10" s="147" t="s">
        <v>0</v>
      </c>
      <c r="C10" s="13" t="s">
        <v>254</v>
      </c>
      <c r="D10" s="148" t="s">
        <v>258</v>
      </c>
      <c r="E10" s="13" t="s">
        <v>255</v>
      </c>
      <c r="F10" s="149" t="s">
        <v>144</v>
      </c>
      <c r="G10" s="149" t="s">
        <v>145</v>
      </c>
      <c r="H10" s="15" t="s">
        <v>146</v>
      </c>
      <c r="J10" s="203"/>
    </row>
    <row r="11" spans="2:13" x14ac:dyDescent="0.3">
      <c r="B11" s="6">
        <v>3</v>
      </c>
      <c r="C11" s="94">
        <v>0.15</v>
      </c>
      <c r="D11" s="156">
        <f>((C11*43560)*0.02)/16</f>
        <v>8.1675000000000004</v>
      </c>
      <c r="E11" s="140">
        <f t="shared" ref="E11:E23" si="0">D11/0.4</f>
        <v>20.418749999999999</v>
      </c>
      <c r="F11" s="97">
        <v>1</v>
      </c>
      <c r="G11" s="97"/>
      <c r="H11" s="92"/>
    </row>
    <row r="12" spans="2:13" x14ac:dyDescent="0.3">
      <c r="B12" s="6">
        <v>4</v>
      </c>
      <c r="C12" s="94">
        <v>0.25</v>
      </c>
      <c r="D12" s="156">
        <f>((C12*43560)*0.17)/16</f>
        <v>115.70625000000001</v>
      </c>
      <c r="E12" s="140">
        <f t="shared" si="0"/>
        <v>289.265625</v>
      </c>
      <c r="F12" s="97">
        <v>1</v>
      </c>
      <c r="G12" s="97"/>
      <c r="H12" s="92"/>
    </row>
    <row r="13" spans="2:13" x14ac:dyDescent="0.3">
      <c r="B13" s="6">
        <v>5</v>
      </c>
      <c r="C13" s="94">
        <v>0.4</v>
      </c>
      <c r="D13" s="156">
        <f>((C13*43560)*0.28)/16</f>
        <v>304.92</v>
      </c>
      <c r="E13" s="140">
        <f t="shared" si="0"/>
        <v>762.3</v>
      </c>
      <c r="F13" s="97">
        <v>1</v>
      </c>
      <c r="G13" s="97"/>
      <c r="H13" s="92"/>
    </row>
    <row r="14" spans="2:13" x14ac:dyDescent="0.3">
      <c r="B14" s="6">
        <v>6</v>
      </c>
      <c r="C14" s="94">
        <v>0.45</v>
      </c>
      <c r="D14" s="156">
        <f>((C14*43560)*0.42)/16</f>
        <v>514.55250000000001</v>
      </c>
      <c r="E14" s="140">
        <f t="shared" si="0"/>
        <v>1286.3812499999999</v>
      </c>
      <c r="F14" s="97">
        <v>1</v>
      </c>
      <c r="G14" s="97"/>
      <c r="H14" s="92"/>
    </row>
    <row r="15" spans="2:13" x14ac:dyDescent="0.3">
      <c r="B15" s="6">
        <v>7</v>
      </c>
      <c r="C15" s="94">
        <v>0.5</v>
      </c>
      <c r="D15" s="156">
        <f>((C15*43560)*0.62)/16</f>
        <v>843.97500000000002</v>
      </c>
      <c r="E15" s="140">
        <f t="shared" si="0"/>
        <v>2109.9375</v>
      </c>
      <c r="F15" s="97">
        <v>1</v>
      </c>
      <c r="G15" s="97"/>
      <c r="H15" s="92"/>
    </row>
    <row r="16" spans="2:13" x14ac:dyDescent="0.3">
      <c r="B16" s="6">
        <v>8</v>
      </c>
      <c r="C16" s="94">
        <v>0.5</v>
      </c>
      <c r="D16" s="156">
        <f>((C16*43560)*0.66)/16</f>
        <v>898.42500000000007</v>
      </c>
      <c r="E16" s="140">
        <f t="shared" si="0"/>
        <v>2246.0625</v>
      </c>
      <c r="F16" s="97">
        <v>1</v>
      </c>
      <c r="G16" s="97"/>
      <c r="H16" s="92"/>
      <c r="L16" s="134"/>
      <c r="M16" s="134"/>
    </row>
    <row r="17" spans="2:20" x14ac:dyDescent="0.3">
      <c r="B17" s="6">
        <v>9</v>
      </c>
      <c r="C17" s="94">
        <v>0.5</v>
      </c>
      <c r="D17" s="156">
        <f>((C17*43560)*0.72)/16</f>
        <v>980.09999999999991</v>
      </c>
      <c r="E17" s="140">
        <f t="shared" si="0"/>
        <v>2450.2499999999995</v>
      </c>
      <c r="F17" s="97">
        <v>1</v>
      </c>
      <c r="G17" s="97"/>
      <c r="H17" s="92"/>
      <c r="L17" s="134"/>
      <c r="M17" s="134"/>
    </row>
    <row r="18" spans="2:20" x14ac:dyDescent="0.3">
      <c r="B18" s="6">
        <v>10</v>
      </c>
      <c r="C18" s="94">
        <v>0.5</v>
      </c>
      <c r="D18" s="156">
        <f>((C18*43560)*0.72)/16</f>
        <v>980.09999999999991</v>
      </c>
      <c r="E18" s="140">
        <f t="shared" si="0"/>
        <v>2450.2499999999995</v>
      </c>
      <c r="F18" s="97">
        <v>1</v>
      </c>
      <c r="G18" s="97"/>
      <c r="H18" s="92"/>
      <c r="L18" s="134"/>
      <c r="M18" s="134"/>
    </row>
    <row r="19" spans="2:20" x14ac:dyDescent="0.3">
      <c r="B19" s="6">
        <v>11</v>
      </c>
      <c r="C19" s="94">
        <v>0.5</v>
      </c>
      <c r="D19" s="156">
        <f>((C19*43560)*0.85)/16</f>
        <v>1157.0625</v>
      </c>
      <c r="E19" s="140">
        <f t="shared" si="0"/>
        <v>2892.65625</v>
      </c>
      <c r="F19" s="97">
        <v>1</v>
      </c>
      <c r="G19" s="97"/>
      <c r="H19" s="92"/>
      <c r="L19" s="134"/>
      <c r="M19" s="134"/>
    </row>
    <row r="20" spans="2:20" x14ac:dyDescent="0.3">
      <c r="B20" s="6">
        <v>12</v>
      </c>
      <c r="C20" s="94">
        <v>0.5</v>
      </c>
      <c r="D20" s="156">
        <f>((C20*43560)*0.72)/16</f>
        <v>980.09999999999991</v>
      </c>
      <c r="E20" s="140">
        <f t="shared" si="0"/>
        <v>2450.2499999999995</v>
      </c>
      <c r="F20" s="97">
        <v>1</v>
      </c>
      <c r="G20" s="97"/>
      <c r="H20" s="92"/>
      <c r="L20" s="134"/>
      <c r="M20" s="134"/>
    </row>
    <row r="21" spans="2:20" x14ac:dyDescent="0.3">
      <c r="B21" s="6">
        <v>13</v>
      </c>
      <c r="C21" s="94">
        <v>0.5</v>
      </c>
      <c r="D21" s="156">
        <f>((C21*43560)*0.85)/16</f>
        <v>1157.0625</v>
      </c>
      <c r="E21" s="140">
        <f t="shared" si="0"/>
        <v>2892.65625</v>
      </c>
      <c r="F21" s="97">
        <v>1</v>
      </c>
      <c r="G21" s="97"/>
      <c r="H21" s="92"/>
      <c r="L21" s="134"/>
      <c r="M21" s="134"/>
    </row>
    <row r="22" spans="2:20" x14ac:dyDescent="0.3">
      <c r="B22" s="6">
        <v>14</v>
      </c>
      <c r="C22" s="94">
        <v>0.5</v>
      </c>
      <c r="D22" s="156">
        <f>((C22*43560)*0.72)/16</f>
        <v>980.09999999999991</v>
      </c>
      <c r="E22" s="140">
        <f t="shared" si="0"/>
        <v>2450.2499999999995</v>
      </c>
      <c r="F22" s="97">
        <v>1</v>
      </c>
      <c r="G22" s="97"/>
      <c r="H22" s="92"/>
      <c r="L22" s="134"/>
      <c r="M22" s="134"/>
    </row>
    <row r="23" spans="2:20" ht="15.75" customHeight="1" thickBot="1" x14ac:dyDescent="0.35">
      <c r="B23" s="7">
        <v>15</v>
      </c>
      <c r="C23" s="95">
        <v>0.5</v>
      </c>
      <c r="D23" s="156">
        <f>((C23*43560)*0.85)/16</f>
        <v>1157.0625</v>
      </c>
      <c r="E23" s="140">
        <f t="shared" si="0"/>
        <v>2892.65625</v>
      </c>
      <c r="F23" s="138">
        <v>1</v>
      </c>
      <c r="G23" s="138"/>
      <c r="H23" s="139"/>
      <c r="L23" s="137"/>
      <c r="M23" s="137"/>
    </row>
    <row r="24" spans="2:20" ht="15" thickBot="1" x14ac:dyDescent="0.35">
      <c r="L24" s="137"/>
      <c r="M24" s="137"/>
    </row>
    <row r="25" spans="2:20" ht="15.6" x14ac:dyDescent="0.3">
      <c r="B25" s="50" t="s">
        <v>232</v>
      </c>
      <c r="C25" s="27"/>
      <c r="D25" s="27"/>
      <c r="E25" s="28"/>
      <c r="G25" s="48" t="s">
        <v>233</v>
      </c>
      <c r="H25" s="27"/>
      <c r="I25" s="27"/>
      <c r="J25" s="28"/>
      <c r="L25" s="137"/>
      <c r="M25" s="137"/>
    </row>
    <row r="26" spans="2:20" ht="15" customHeight="1" x14ac:dyDescent="0.3">
      <c r="B26" s="29" t="s">
        <v>222</v>
      </c>
      <c r="E26" s="5"/>
      <c r="F26" s="135"/>
      <c r="G26" s="29" t="s">
        <v>155</v>
      </c>
      <c r="J26" s="5"/>
      <c r="L26" s="134"/>
      <c r="M26" s="134"/>
      <c r="O26" s="1" t="s">
        <v>181</v>
      </c>
    </row>
    <row r="27" spans="2:20" ht="15" customHeight="1" x14ac:dyDescent="0.3">
      <c r="B27" s="243" t="s">
        <v>239</v>
      </c>
      <c r="C27" s="244"/>
      <c r="D27" s="244"/>
      <c r="E27" s="245"/>
      <c r="F27" s="135"/>
      <c r="G27" s="243" t="s">
        <v>240</v>
      </c>
      <c r="H27" s="244"/>
      <c r="I27" s="244"/>
      <c r="J27" s="245"/>
      <c r="L27" s="134"/>
      <c r="M27" s="134"/>
    </row>
    <row r="28" spans="2:20" ht="15" customHeight="1" x14ac:dyDescent="0.3">
      <c r="B28" s="243"/>
      <c r="C28" s="244"/>
      <c r="D28" s="244"/>
      <c r="E28" s="245"/>
      <c r="G28" s="243"/>
      <c r="H28" s="244"/>
      <c r="I28" s="244"/>
      <c r="J28" s="245"/>
      <c r="O28" s="46" t="s">
        <v>157</v>
      </c>
      <c r="P28" s="65"/>
      <c r="Q28" s="23" t="s">
        <v>158</v>
      </c>
      <c r="R28" s="59" t="s">
        <v>159</v>
      </c>
      <c r="S28" s="248" t="s">
        <v>162</v>
      </c>
      <c r="T28" s="249"/>
    </row>
    <row r="29" spans="2:20" ht="15" customHeight="1" x14ac:dyDescent="0.3">
      <c r="B29" s="243"/>
      <c r="C29" s="244"/>
      <c r="D29" s="244"/>
      <c r="E29" s="245"/>
      <c r="G29" s="243"/>
      <c r="H29" s="244"/>
      <c r="I29" s="244"/>
      <c r="J29" s="245"/>
      <c r="O29" s="63" t="s">
        <v>160</v>
      </c>
      <c r="P29" s="64"/>
      <c r="Q29" s="98"/>
      <c r="R29" s="82"/>
      <c r="S29" s="246"/>
      <c r="T29" s="247"/>
    </row>
    <row r="30" spans="2:20" x14ac:dyDescent="0.3">
      <c r="B30" s="243"/>
      <c r="C30" s="244"/>
      <c r="D30" s="244"/>
      <c r="E30" s="245"/>
      <c r="G30" s="4"/>
      <c r="H30" s="57" t="s">
        <v>234</v>
      </c>
      <c r="I30" s="205">
        <v>400</v>
      </c>
      <c r="J30" s="150" t="s">
        <v>158</v>
      </c>
      <c r="K30" s="136"/>
      <c r="O30" s="63" t="s">
        <v>161</v>
      </c>
      <c r="P30" s="64"/>
      <c r="Q30" s="98"/>
      <c r="R30" s="82"/>
      <c r="S30" s="246"/>
      <c r="T30" s="247"/>
    </row>
    <row r="31" spans="2:20" x14ac:dyDescent="0.3">
      <c r="B31" s="4"/>
      <c r="E31" s="5"/>
      <c r="G31" s="127"/>
      <c r="H31" s="57" t="s">
        <v>238</v>
      </c>
      <c r="I31" s="206">
        <v>0</v>
      </c>
      <c r="J31" s="150" t="s">
        <v>235</v>
      </c>
      <c r="O31" s="63" t="s">
        <v>192</v>
      </c>
      <c r="P31" s="64"/>
      <c r="Q31" s="98"/>
      <c r="R31" s="82"/>
      <c r="S31" s="246"/>
      <c r="T31" s="247"/>
    </row>
    <row r="32" spans="2:20" x14ac:dyDescent="0.3">
      <c r="B32" s="4"/>
      <c r="C32" s="57" t="s">
        <v>223</v>
      </c>
      <c r="D32" s="157">
        <v>13</v>
      </c>
      <c r="E32" s="5" t="s">
        <v>158</v>
      </c>
      <c r="G32" s="127"/>
      <c r="H32" s="57" t="s">
        <v>236</v>
      </c>
      <c r="I32" s="207">
        <v>10</v>
      </c>
      <c r="J32" s="150" t="s">
        <v>225</v>
      </c>
      <c r="O32" s="63" t="s">
        <v>193</v>
      </c>
      <c r="P32" s="64"/>
      <c r="Q32" s="98">
        <v>200</v>
      </c>
      <c r="R32" s="82">
        <v>0.03</v>
      </c>
      <c r="S32" s="99">
        <f>500/15</f>
        <v>33.333333333333336</v>
      </c>
      <c r="T32" s="100"/>
    </row>
    <row r="33" spans="2:20" ht="15" customHeight="1" x14ac:dyDescent="0.3">
      <c r="B33" s="4"/>
      <c r="C33" s="57" t="s">
        <v>224</v>
      </c>
      <c r="D33" s="141">
        <v>15</v>
      </c>
      <c r="E33" s="5" t="s">
        <v>225</v>
      </c>
      <c r="G33" s="127"/>
      <c r="H33" s="57" t="s">
        <v>237</v>
      </c>
      <c r="I33" s="207">
        <v>0</v>
      </c>
      <c r="J33" s="150" t="s">
        <v>225</v>
      </c>
      <c r="O33" s="63" t="s">
        <v>194</v>
      </c>
      <c r="P33" s="64"/>
      <c r="Q33" s="98"/>
      <c r="R33" s="82"/>
      <c r="S33" s="246"/>
      <c r="T33" s="247"/>
    </row>
    <row r="34" spans="2:20" ht="15" customHeight="1" x14ac:dyDescent="0.3">
      <c r="B34" s="4"/>
      <c r="C34" s="57" t="s">
        <v>226</v>
      </c>
      <c r="D34" s="157">
        <v>1850</v>
      </c>
      <c r="E34" s="5" t="s">
        <v>158</v>
      </c>
      <c r="G34" s="127"/>
      <c r="H34" s="129"/>
      <c r="I34" s="129"/>
      <c r="J34" s="128"/>
      <c r="O34" s="130" t="s">
        <v>163</v>
      </c>
      <c r="P34" s="130"/>
      <c r="Q34" s="130"/>
      <c r="R34" s="130"/>
      <c r="S34" s="130"/>
      <c r="T34" s="130"/>
    </row>
    <row r="35" spans="2:20" ht="15" customHeight="1" x14ac:dyDescent="0.3">
      <c r="B35" s="4"/>
      <c r="C35" s="57" t="s">
        <v>227</v>
      </c>
      <c r="D35" s="141">
        <v>250</v>
      </c>
      <c r="E35" s="5" t="s">
        <v>225</v>
      </c>
      <c r="G35" s="60" t="s">
        <v>0</v>
      </c>
      <c r="H35" s="62" t="s">
        <v>156</v>
      </c>
      <c r="I35" s="61" t="s">
        <v>30</v>
      </c>
      <c r="J35" s="5"/>
      <c r="N35" s="131"/>
      <c r="O35" s="131"/>
      <c r="P35" s="131"/>
      <c r="Q35" s="131"/>
      <c r="R35" s="131"/>
      <c r="S35" s="131"/>
    </row>
    <row r="36" spans="2:20" x14ac:dyDescent="0.3">
      <c r="B36" s="4"/>
      <c r="E36" s="5"/>
      <c r="G36" s="6">
        <v>3</v>
      </c>
      <c r="H36" s="140">
        <f t="shared" ref="H36:H48" si="1">E11</f>
        <v>20.418749999999999</v>
      </c>
      <c r="I36" s="80">
        <f t="shared" ref="I36:I48" si="2">((H36/$I$30)*$I$33)+(((H36/$I$30)*$I$31)*$I$32)</f>
        <v>0</v>
      </c>
      <c r="J36" s="5"/>
      <c r="N36" s="131"/>
      <c r="O36" s="131"/>
      <c r="P36" s="131"/>
      <c r="Q36" s="131"/>
      <c r="R36" s="131"/>
      <c r="S36" s="131"/>
    </row>
    <row r="37" spans="2:20" x14ac:dyDescent="0.3">
      <c r="B37" s="147" t="s">
        <v>0</v>
      </c>
      <c r="C37" s="13" t="s">
        <v>228</v>
      </c>
      <c r="D37" s="13" t="s">
        <v>30</v>
      </c>
      <c r="E37" s="5"/>
      <c r="G37" s="6">
        <v>4</v>
      </c>
      <c r="H37" s="140">
        <f t="shared" si="1"/>
        <v>289.265625</v>
      </c>
      <c r="I37" s="80">
        <f t="shared" si="2"/>
        <v>0</v>
      </c>
      <c r="J37" s="5"/>
    </row>
    <row r="38" spans="2:20" x14ac:dyDescent="0.3">
      <c r="B38" s="6">
        <v>3</v>
      </c>
      <c r="C38" s="142" t="s">
        <v>231</v>
      </c>
      <c r="D38" s="144">
        <f t="shared" ref="D38:D50" si="3">IF(C38="Hand",((E11/$D$32)*$D$33),((E11/$D$34)*$D$35))</f>
        <v>23.560096153846153</v>
      </c>
      <c r="E38" s="5"/>
      <c r="G38" s="6">
        <v>5</v>
      </c>
      <c r="H38" s="140">
        <f t="shared" si="1"/>
        <v>762.3</v>
      </c>
      <c r="I38" s="80">
        <f t="shared" si="2"/>
        <v>0</v>
      </c>
      <c r="J38" s="5"/>
    </row>
    <row r="39" spans="2:20" x14ac:dyDescent="0.3">
      <c r="B39" s="6">
        <v>4</v>
      </c>
      <c r="C39" s="142" t="s">
        <v>230</v>
      </c>
      <c r="D39" s="144">
        <f t="shared" si="3"/>
        <v>39.089949324324323</v>
      </c>
      <c r="E39" s="5"/>
      <c r="G39" s="6">
        <v>6</v>
      </c>
      <c r="H39" s="140">
        <f t="shared" si="1"/>
        <v>1286.3812499999999</v>
      </c>
      <c r="I39" s="80">
        <f t="shared" si="2"/>
        <v>0</v>
      </c>
      <c r="J39" s="5"/>
    </row>
    <row r="40" spans="2:20" x14ac:dyDescent="0.3">
      <c r="B40" s="6">
        <v>5</v>
      </c>
      <c r="C40" s="142" t="s">
        <v>230</v>
      </c>
      <c r="D40" s="144">
        <f t="shared" si="3"/>
        <v>103.01351351351352</v>
      </c>
      <c r="E40" s="5"/>
      <c r="G40" s="6">
        <v>7</v>
      </c>
      <c r="H40" s="140">
        <f t="shared" si="1"/>
        <v>2109.9375</v>
      </c>
      <c r="I40" s="80">
        <f t="shared" si="2"/>
        <v>0</v>
      </c>
      <c r="J40" s="5"/>
    </row>
    <row r="41" spans="2:20" x14ac:dyDescent="0.3">
      <c r="B41" s="6">
        <v>6</v>
      </c>
      <c r="C41" s="142" t="s">
        <v>230</v>
      </c>
      <c r="D41" s="144">
        <f t="shared" si="3"/>
        <v>173.83530405405403</v>
      </c>
      <c r="E41" s="5"/>
      <c r="G41" s="6">
        <v>8</v>
      </c>
      <c r="H41" s="140">
        <f t="shared" si="1"/>
        <v>2246.0625</v>
      </c>
      <c r="I41" s="80">
        <f t="shared" si="2"/>
        <v>0</v>
      </c>
      <c r="J41" s="5"/>
    </row>
    <row r="42" spans="2:20" x14ac:dyDescent="0.3">
      <c r="B42" s="6">
        <v>7</v>
      </c>
      <c r="C42" s="142" t="s">
        <v>230</v>
      </c>
      <c r="D42" s="144">
        <f t="shared" si="3"/>
        <v>285.12668918918922</v>
      </c>
      <c r="E42" s="5"/>
      <c r="G42" s="6">
        <v>9</v>
      </c>
      <c r="H42" s="140">
        <f t="shared" si="1"/>
        <v>2450.2499999999995</v>
      </c>
      <c r="I42" s="80">
        <f t="shared" si="2"/>
        <v>0</v>
      </c>
      <c r="J42" s="5"/>
    </row>
    <row r="43" spans="2:20" x14ac:dyDescent="0.3">
      <c r="B43" s="6">
        <v>8</v>
      </c>
      <c r="C43" s="142" t="s">
        <v>230</v>
      </c>
      <c r="D43" s="144">
        <f t="shared" si="3"/>
        <v>303.52195945945948</v>
      </c>
      <c r="E43" s="5"/>
      <c r="G43" s="6">
        <v>10</v>
      </c>
      <c r="H43" s="140">
        <f t="shared" si="1"/>
        <v>2450.2499999999995</v>
      </c>
      <c r="I43" s="80">
        <f t="shared" si="2"/>
        <v>0</v>
      </c>
      <c r="J43" s="5"/>
    </row>
    <row r="44" spans="2:20" x14ac:dyDescent="0.3">
      <c r="B44" s="6">
        <v>9</v>
      </c>
      <c r="C44" s="142" t="s">
        <v>230</v>
      </c>
      <c r="D44" s="144">
        <f t="shared" si="3"/>
        <v>331.11486486486478</v>
      </c>
      <c r="E44" s="5"/>
      <c r="G44" s="6">
        <v>11</v>
      </c>
      <c r="H44" s="140">
        <f t="shared" si="1"/>
        <v>2892.65625</v>
      </c>
      <c r="I44" s="80">
        <f t="shared" si="2"/>
        <v>0</v>
      </c>
      <c r="J44" s="5"/>
    </row>
    <row r="45" spans="2:20" x14ac:dyDescent="0.3">
      <c r="B45" s="6">
        <v>10</v>
      </c>
      <c r="C45" s="142" t="s">
        <v>230</v>
      </c>
      <c r="D45" s="144">
        <f t="shared" si="3"/>
        <v>331.11486486486478</v>
      </c>
      <c r="E45" s="5"/>
      <c r="G45" s="6">
        <v>12</v>
      </c>
      <c r="H45" s="140">
        <f t="shared" si="1"/>
        <v>2450.2499999999995</v>
      </c>
      <c r="I45" s="80">
        <f t="shared" si="2"/>
        <v>0</v>
      </c>
      <c r="J45" s="5"/>
    </row>
    <row r="46" spans="2:20" x14ac:dyDescent="0.3">
      <c r="B46" s="6">
        <v>11</v>
      </c>
      <c r="C46" s="142" t="s">
        <v>230</v>
      </c>
      <c r="D46" s="144">
        <f t="shared" si="3"/>
        <v>390.89949324324323</v>
      </c>
      <c r="E46" s="5"/>
      <c r="G46" s="6">
        <v>13</v>
      </c>
      <c r="H46" s="140">
        <f t="shared" si="1"/>
        <v>2892.65625</v>
      </c>
      <c r="I46" s="80">
        <f t="shared" si="2"/>
        <v>0</v>
      </c>
      <c r="J46" s="5"/>
    </row>
    <row r="47" spans="2:20" x14ac:dyDescent="0.3">
      <c r="B47" s="6">
        <v>12</v>
      </c>
      <c r="C47" s="142" t="s">
        <v>230</v>
      </c>
      <c r="D47" s="144">
        <f t="shared" si="3"/>
        <v>331.11486486486478</v>
      </c>
      <c r="E47" s="5"/>
      <c r="G47" s="6">
        <v>14</v>
      </c>
      <c r="H47" s="140">
        <f t="shared" si="1"/>
        <v>2450.2499999999995</v>
      </c>
      <c r="I47" s="80">
        <f t="shared" si="2"/>
        <v>0</v>
      </c>
      <c r="J47" s="5"/>
    </row>
    <row r="48" spans="2:20" ht="15" thickBot="1" x14ac:dyDescent="0.35">
      <c r="B48" s="6">
        <v>13</v>
      </c>
      <c r="C48" s="142" t="s">
        <v>230</v>
      </c>
      <c r="D48" s="144">
        <f t="shared" si="3"/>
        <v>390.89949324324323</v>
      </c>
      <c r="E48" s="5"/>
      <c r="G48" s="7">
        <v>15</v>
      </c>
      <c r="H48" s="146">
        <f t="shared" si="1"/>
        <v>2892.65625</v>
      </c>
      <c r="I48" s="81">
        <f t="shared" si="2"/>
        <v>0</v>
      </c>
      <c r="J48" s="71"/>
    </row>
    <row r="49" spans="2:5" x14ac:dyDescent="0.3">
      <c r="B49" s="6">
        <v>14</v>
      </c>
      <c r="C49" s="142" t="s">
        <v>230</v>
      </c>
      <c r="D49" s="144">
        <f t="shared" si="3"/>
        <v>331.11486486486478</v>
      </c>
      <c r="E49" s="5"/>
    </row>
    <row r="50" spans="2:5" ht="15" thickBot="1" x14ac:dyDescent="0.35">
      <c r="B50" s="7">
        <v>15</v>
      </c>
      <c r="C50" s="143" t="s">
        <v>230</v>
      </c>
      <c r="D50" s="145">
        <f t="shared" si="3"/>
        <v>390.89949324324323</v>
      </c>
      <c r="E50" s="71"/>
    </row>
  </sheetData>
  <sheetProtection selectLockedCells="1"/>
  <mergeCells count="11">
    <mergeCell ref="S33:T33"/>
    <mergeCell ref="S28:T28"/>
    <mergeCell ref="S29:T29"/>
    <mergeCell ref="S30:T30"/>
    <mergeCell ref="S31:T31"/>
    <mergeCell ref="B4:H6"/>
    <mergeCell ref="D7:E7"/>
    <mergeCell ref="D8:E8"/>
    <mergeCell ref="D9:E9"/>
    <mergeCell ref="B27:E30"/>
    <mergeCell ref="G27:J29"/>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194" r:id="rId3" name="Button 2">
              <controlPr defaultSize="0" print="0" autoFill="0" autoPict="0" macro="[0]!ReturntoHomePage">
                <anchor moveWithCells="1" sizeWithCells="1">
                  <from>
                    <xdr:col>13</xdr:col>
                    <xdr:colOff>411480</xdr:colOff>
                    <xdr:row>37</xdr:row>
                    <xdr:rowOff>15240</xdr:rowOff>
                  </from>
                  <to>
                    <xdr:col>15</xdr:col>
                    <xdr:colOff>38100</xdr:colOff>
                    <xdr:row>39</xdr:row>
                    <xdr:rowOff>144780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'input tables'!$F$47:$F$48</xm:f>
          </x14:formula1>
          <xm:sqref>C38:C50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B1:U34"/>
  <sheetViews>
    <sheetView showGridLines="0" zoomScale="90" zoomScaleNormal="90" workbookViewId="0">
      <pane ySplit="4" topLeftCell="A14" activePane="bottomLeft" state="frozen"/>
      <selection pane="bottomLeft" activeCell="A3" sqref="A3:R34"/>
    </sheetView>
  </sheetViews>
  <sheetFormatPr defaultRowHeight="14.4" x14ac:dyDescent="0.3"/>
  <cols>
    <col min="1" max="1" width="3.21875" customWidth="1"/>
    <col min="2" max="2" width="30.44140625" customWidth="1"/>
    <col min="3" max="8" width="9.21875" customWidth="1"/>
    <col min="9" max="9" width="10" customWidth="1"/>
    <col min="10" max="18" width="9.21875" customWidth="1"/>
  </cols>
  <sheetData>
    <row r="1" spans="2:18" ht="15.6" x14ac:dyDescent="0.3">
      <c r="B1" s="51" t="s">
        <v>111</v>
      </c>
    </row>
    <row r="2" spans="2:18" ht="18" x14ac:dyDescent="0.35">
      <c r="C2" s="209" t="s">
        <v>0</v>
      </c>
      <c r="D2" s="209"/>
      <c r="E2" s="209"/>
      <c r="F2" s="209"/>
      <c r="G2" s="209"/>
      <c r="H2" s="209"/>
      <c r="I2" s="209"/>
      <c r="J2" s="209"/>
      <c r="K2" s="209"/>
      <c r="L2" s="209"/>
      <c r="M2" s="209"/>
      <c r="N2" s="209"/>
      <c r="O2" s="209"/>
      <c r="P2" s="209"/>
      <c r="Q2" s="209"/>
      <c r="R2" s="209"/>
    </row>
    <row r="3" spans="2:18" ht="15.6" x14ac:dyDescent="0.3">
      <c r="C3" s="250" t="s">
        <v>195</v>
      </c>
      <c r="D3" s="251"/>
      <c r="E3" s="252" t="s">
        <v>196</v>
      </c>
      <c r="F3" s="253"/>
      <c r="G3" s="254"/>
      <c r="H3" s="250" t="s">
        <v>197</v>
      </c>
      <c r="I3" s="255"/>
      <c r="J3" s="251"/>
      <c r="K3" s="187"/>
      <c r="L3" s="250" t="s">
        <v>198</v>
      </c>
      <c r="M3" s="255"/>
      <c r="N3" s="255"/>
      <c r="O3" s="255"/>
      <c r="P3" s="255"/>
      <c r="Q3" s="255"/>
      <c r="R3" s="251"/>
    </row>
    <row r="4" spans="2:18" ht="15.6" x14ac:dyDescent="0.3">
      <c r="B4" s="51" t="s">
        <v>112</v>
      </c>
      <c r="C4" s="13">
        <v>0</v>
      </c>
      <c r="D4" s="13">
        <v>1</v>
      </c>
      <c r="E4" s="13">
        <v>2</v>
      </c>
      <c r="F4" s="13">
        <v>3</v>
      </c>
      <c r="G4" s="13">
        <v>4</v>
      </c>
      <c r="H4" s="13">
        <v>5</v>
      </c>
      <c r="I4" s="13">
        <v>6</v>
      </c>
      <c r="J4" s="13">
        <v>7</v>
      </c>
      <c r="K4" s="13">
        <v>8</v>
      </c>
      <c r="L4" s="13">
        <v>9</v>
      </c>
      <c r="M4" s="13">
        <v>10</v>
      </c>
      <c r="N4" s="13">
        <v>11</v>
      </c>
      <c r="O4" s="13">
        <v>12</v>
      </c>
      <c r="P4" s="13">
        <v>13</v>
      </c>
      <c r="Q4" s="13">
        <v>14</v>
      </c>
      <c r="R4" s="13">
        <v>15</v>
      </c>
    </row>
    <row r="5" spans="2:18" x14ac:dyDescent="0.3">
      <c r="B5" s="67" t="s">
        <v>165</v>
      </c>
      <c r="C5" s="105"/>
      <c r="D5" s="106"/>
      <c r="E5" s="165"/>
      <c r="F5" s="166"/>
      <c r="G5" s="167"/>
      <c r="H5" s="105"/>
      <c r="I5" s="117"/>
      <c r="J5" s="106"/>
      <c r="K5" s="188"/>
      <c r="L5" s="105"/>
      <c r="M5" s="117"/>
      <c r="N5" s="117"/>
      <c r="O5" s="117"/>
      <c r="P5" s="117"/>
      <c r="Q5" s="117"/>
      <c r="R5" s="106"/>
    </row>
    <row r="6" spans="2:18" x14ac:dyDescent="0.3">
      <c r="B6" s="2" t="s">
        <v>148</v>
      </c>
      <c r="C6" s="105"/>
      <c r="D6" s="106"/>
      <c r="E6" s="165"/>
      <c r="F6" s="168">
        <f>'Step 12-13'!G7*('Step 12-13'!F11*'Step 12-13'!E11)</f>
        <v>30.628124999999997</v>
      </c>
      <c r="G6" s="169">
        <f>'Step 12-13'!G7*'Step 12-13'!F12*'Step 12-13'!E12</f>
        <v>433.8984375</v>
      </c>
      <c r="H6" s="118">
        <f>'Step 12-13'!G7*'Step 12-13'!F13*'Step 12-13'!E13</f>
        <v>1143.4499999999998</v>
      </c>
      <c r="I6" s="119">
        <f>'Step 12-13'!G7*'Step 12-13'!F14*'Step 12-13'!E14</f>
        <v>1929.5718749999999</v>
      </c>
      <c r="J6" s="120">
        <f>'Step 12-13'!G7*'Step 12-13'!F15*'Step 12-13'!E15</f>
        <v>3164.90625</v>
      </c>
      <c r="K6" s="189">
        <f>'Step 12-13'!G7*'Step 12-13'!F16*'Step 12-13'!E16</f>
        <v>3369.09375</v>
      </c>
      <c r="L6" s="118">
        <f>'Step 12-13'!G7*'Step 12-13'!F17*'Step 12-13'!E17</f>
        <v>3675.3749999999991</v>
      </c>
      <c r="M6" s="119">
        <f>'Step 12-13'!G7*'Step 12-13'!F18*'Step 12-13'!E18</f>
        <v>3675.3749999999991</v>
      </c>
      <c r="N6" s="119">
        <f>'Step 12-13'!G7*'Step 12-13'!F19*'Step 12-13'!E19</f>
        <v>4338.984375</v>
      </c>
      <c r="O6" s="119">
        <f>'Step 12-13'!G7*'Step 12-13'!F20*'Step 12-13'!E20</f>
        <v>3675.3749999999991</v>
      </c>
      <c r="P6" s="119">
        <f>'Step 12-13'!G7*'Step 12-13'!F21*'Step 12-13'!E21</f>
        <v>4338.984375</v>
      </c>
      <c r="Q6" s="119">
        <f>'Step 12-13'!G7*'Step 12-13'!F22*'Step 12-13'!E22</f>
        <v>3675.3749999999991</v>
      </c>
      <c r="R6" s="120">
        <f>'Step 12-13'!G7*'Step 12-13'!F23*'Step 12-13'!E23</f>
        <v>4338.984375</v>
      </c>
    </row>
    <row r="7" spans="2:18" x14ac:dyDescent="0.3">
      <c r="B7" s="2" t="s">
        <v>149</v>
      </c>
      <c r="C7" s="105"/>
      <c r="D7" s="106"/>
      <c r="E7" s="165"/>
      <c r="F7" s="168">
        <f>'Step 12-13'!G8*'Step 12-13'!G11*'Step 12-13'!E11</f>
        <v>0</v>
      </c>
      <c r="G7" s="169">
        <f>'Step 12-13'!G8*'Step 12-13'!G12*'Step 12-13'!E12</f>
        <v>0</v>
      </c>
      <c r="H7" s="118">
        <f>'Step 12-13'!G8*'Step 12-13'!G13*'Step 12-13'!E13</f>
        <v>0</v>
      </c>
      <c r="I7" s="119">
        <f>'Step 12-13'!G8*'Step 12-13'!G14*'Step 12-13'!E14</f>
        <v>0</v>
      </c>
      <c r="J7" s="120">
        <f>'Step 12-13'!G8*'Step 12-13'!G15*'Step 12-13'!E15</f>
        <v>0</v>
      </c>
      <c r="K7" s="189">
        <f>'Step 12-13'!G8*'Step 12-13'!G16*'Step 12-13'!E16</f>
        <v>0</v>
      </c>
      <c r="L7" s="118">
        <f>'Step 12-13'!G8*'Step 12-13'!G17*'Step 12-13'!E17</f>
        <v>0</v>
      </c>
      <c r="M7" s="119">
        <f>'Step 12-13'!G8*'Step 12-13'!G18*'Step 12-13'!E18</f>
        <v>0</v>
      </c>
      <c r="N7" s="119">
        <f>'Step 12-13'!G8*'Step 12-13'!G19*'Step 12-13'!E19</f>
        <v>0</v>
      </c>
      <c r="O7" s="119">
        <f>'Step 12-13'!G8*'Step 12-13'!G20*'Step 12-13'!E20</f>
        <v>0</v>
      </c>
      <c r="P7" s="119">
        <f>'Step 12-13'!G8*'Step 12-13'!G21*'Step 12-13'!E21</f>
        <v>0</v>
      </c>
      <c r="Q7" s="119">
        <f>'Step 12-13'!G8*'Step 12-13'!G22*'Step 12-13'!E22</f>
        <v>0</v>
      </c>
      <c r="R7" s="120">
        <f>'Step 12-13'!G8*'Step 12-13'!G23*'Step 12-13'!E23</f>
        <v>0</v>
      </c>
    </row>
    <row r="8" spans="2:18" x14ac:dyDescent="0.3">
      <c r="B8" s="2" t="s">
        <v>150</v>
      </c>
      <c r="C8" s="105"/>
      <c r="D8" s="106"/>
      <c r="E8" s="165"/>
      <c r="F8" s="168">
        <f>'Step 12-13'!G9*'Step 12-13'!H11*'Step 12-13'!E11</f>
        <v>0</v>
      </c>
      <c r="G8" s="169">
        <f>'Step 12-13'!G9*'Step 12-13'!H12*'Step 12-13'!E12</f>
        <v>0</v>
      </c>
      <c r="H8" s="118">
        <f>'Step 12-13'!G9*'Step 12-13'!H13*'Step 12-13'!E13</f>
        <v>0</v>
      </c>
      <c r="I8" s="119">
        <f>'Step 12-13'!G9*'Step 12-13'!H14*'Step 12-13'!E14</f>
        <v>0</v>
      </c>
      <c r="J8" s="120">
        <f>'Step 12-13'!G9*'Step 12-13'!H15*'Step 12-13'!E15</f>
        <v>0</v>
      </c>
      <c r="K8" s="189">
        <f>'Step 12-13'!G9*'Step 12-13'!H16*'Step 12-13'!E16</f>
        <v>0</v>
      </c>
      <c r="L8" s="118">
        <f>'Step 12-13'!G9*'Step 12-13'!H17*'Step 12-13'!E17</f>
        <v>0</v>
      </c>
      <c r="M8" s="119">
        <f>'Step 12-13'!G9*'Step 12-13'!H18*'Step 12-13'!E18</f>
        <v>0</v>
      </c>
      <c r="N8" s="119">
        <f>'Step 12-13'!G9*'Step 12-13'!H19*'Step 12-13'!E19</f>
        <v>0</v>
      </c>
      <c r="O8" s="119">
        <f>'Step 12-13'!G9*'Step 12-13'!H20*'Step 12-13'!E20</f>
        <v>0</v>
      </c>
      <c r="P8" s="119">
        <f>'Step 12-13'!G9*'Step 12-13'!H21*'Step 12-13'!E21</f>
        <v>0</v>
      </c>
      <c r="Q8" s="119">
        <f>'Step 12-13'!G9*'Step 12-13'!H22*'Step 12-13'!E22</f>
        <v>0</v>
      </c>
      <c r="R8" s="120">
        <f>'Step 12-13'!G9*'Step 12-13'!H23*'Step 12-13'!E23</f>
        <v>0</v>
      </c>
    </row>
    <row r="9" spans="2:18" ht="6.75" customHeight="1" x14ac:dyDescent="0.3">
      <c r="B9" s="2"/>
      <c r="C9" s="105"/>
      <c r="D9" s="106"/>
      <c r="E9" s="165"/>
      <c r="F9" s="166"/>
      <c r="G9" s="167"/>
      <c r="H9" s="105"/>
      <c r="I9" s="117"/>
      <c r="J9" s="106"/>
      <c r="K9" s="188"/>
      <c r="L9" s="105"/>
      <c r="M9" s="117"/>
      <c r="N9" s="117"/>
      <c r="O9" s="117"/>
      <c r="P9" s="117"/>
      <c r="Q9" s="117"/>
      <c r="R9" s="106"/>
    </row>
    <row r="10" spans="2:18" x14ac:dyDescent="0.3">
      <c r="B10" s="66" t="s">
        <v>246</v>
      </c>
      <c r="C10" s="107">
        <f t="shared" ref="C10:R10" si="0">SUM(C6:C8)</f>
        <v>0</v>
      </c>
      <c r="D10" s="108">
        <f t="shared" si="0"/>
        <v>0</v>
      </c>
      <c r="E10" s="170">
        <f t="shared" si="0"/>
        <v>0</v>
      </c>
      <c r="F10" s="171">
        <f t="shared" si="0"/>
        <v>30.628124999999997</v>
      </c>
      <c r="G10" s="172">
        <f t="shared" si="0"/>
        <v>433.8984375</v>
      </c>
      <c r="H10" s="121">
        <f t="shared" si="0"/>
        <v>1143.4499999999998</v>
      </c>
      <c r="I10" s="104">
        <f t="shared" si="0"/>
        <v>1929.5718749999999</v>
      </c>
      <c r="J10" s="122">
        <f t="shared" si="0"/>
        <v>3164.90625</v>
      </c>
      <c r="K10" s="190">
        <f t="shared" si="0"/>
        <v>3369.09375</v>
      </c>
      <c r="L10" s="121">
        <f t="shared" si="0"/>
        <v>3675.3749999999991</v>
      </c>
      <c r="M10" s="104">
        <f t="shared" si="0"/>
        <v>3675.3749999999991</v>
      </c>
      <c r="N10" s="104">
        <f t="shared" si="0"/>
        <v>4338.984375</v>
      </c>
      <c r="O10" s="104">
        <f t="shared" si="0"/>
        <v>3675.3749999999991</v>
      </c>
      <c r="P10" s="104">
        <f t="shared" si="0"/>
        <v>4338.984375</v>
      </c>
      <c r="Q10" s="104">
        <f t="shared" si="0"/>
        <v>3675.3749999999991</v>
      </c>
      <c r="R10" s="122">
        <f t="shared" si="0"/>
        <v>4338.984375</v>
      </c>
    </row>
    <row r="11" spans="2:18" ht="6.75" customHeight="1" x14ac:dyDescent="0.3">
      <c r="B11" s="3"/>
      <c r="C11" s="105"/>
      <c r="D11" s="106"/>
      <c r="E11" s="165"/>
      <c r="F11" s="166"/>
      <c r="G11" s="167"/>
      <c r="H11" s="105"/>
      <c r="I11" s="117"/>
      <c r="J11" s="106"/>
      <c r="K11" s="188"/>
      <c r="L11" s="105"/>
      <c r="M11" s="117"/>
      <c r="N11" s="117"/>
      <c r="O11" s="117"/>
      <c r="P11" s="117"/>
      <c r="Q11" s="117"/>
      <c r="R11" s="106"/>
    </row>
    <row r="12" spans="2:18" ht="15.6" x14ac:dyDescent="0.3">
      <c r="B12" s="22" t="s">
        <v>113</v>
      </c>
      <c r="C12" s="105"/>
      <c r="D12" s="106"/>
      <c r="E12" s="165"/>
      <c r="F12" s="166"/>
      <c r="G12" s="167"/>
      <c r="H12" s="105"/>
      <c r="I12" s="117"/>
      <c r="J12" s="106"/>
      <c r="K12" s="188"/>
      <c r="L12" s="105"/>
      <c r="M12" s="117"/>
      <c r="N12" s="117"/>
      <c r="O12" s="117"/>
      <c r="P12" s="117"/>
      <c r="Q12" s="117"/>
      <c r="R12" s="106"/>
    </row>
    <row r="13" spans="2:18" x14ac:dyDescent="0.3">
      <c r="B13" s="1" t="s">
        <v>114</v>
      </c>
      <c r="C13" s="109"/>
      <c r="D13" s="110"/>
      <c r="E13" s="173"/>
      <c r="F13" s="174"/>
      <c r="G13" s="175"/>
      <c r="H13" s="109"/>
      <c r="I13" s="101"/>
      <c r="J13" s="110"/>
      <c r="K13" s="191"/>
      <c r="L13" s="109"/>
      <c r="M13" s="101"/>
      <c r="N13" s="101"/>
      <c r="O13" s="101"/>
      <c r="P13" s="101"/>
      <c r="Q13" s="101"/>
      <c r="R13" s="110"/>
    </row>
    <row r="14" spans="2:18" x14ac:dyDescent="0.3">
      <c r="B14" s="2" t="s">
        <v>129</v>
      </c>
      <c r="C14" s="111">
        <f>SUM('Steps 1-5'!C24:C26)</f>
        <v>0</v>
      </c>
      <c r="D14" s="112">
        <f>C14</f>
        <v>0</v>
      </c>
      <c r="E14" s="176">
        <f t="shared" ref="E14:R14" si="1">D14</f>
        <v>0</v>
      </c>
      <c r="F14" s="177">
        <f t="shared" si="1"/>
        <v>0</v>
      </c>
      <c r="G14" s="178">
        <f t="shared" si="1"/>
        <v>0</v>
      </c>
      <c r="H14" s="111">
        <f t="shared" si="1"/>
        <v>0</v>
      </c>
      <c r="I14" s="102">
        <f t="shared" si="1"/>
        <v>0</v>
      </c>
      <c r="J14" s="112">
        <f t="shared" si="1"/>
        <v>0</v>
      </c>
      <c r="K14" s="192">
        <f t="shared" si="1"/>
        <v>0</v>
      </c>
      <c r="L14" s="111">
        <f t="shared" si="1"/>
        <v>0</v>
      </c>
      <c r="M14" s="102">
        <f t="shared" si="1"/>
        <v>0</v>
      </c>
      <c r="N14" s="102">
        <f t="shared" si="1"/>
        <v>0</v>
      </c>
      <c r="O14" s="102">
        <f t="shared" si="1"/>
        <v>0</v>
      </c>
      <c r="P14" s="102">
        <f t="shared" si="1"/>
        <v>0</v>
      </c>
      <c r="Q14" s="102">
        <f t="shared" si="1"/>
        <v>0</v>
      </c>
      <c r="R14" s="112">
        <f t="shared" si="1"/>
        <v>0</v>
      </c>
    </row>
    <row r="15" spans="2:18" x14ac:dyDescent="0.3">
      <c r="B15" s="2" t="s">
        <v>130</v>
      </c>
      <c r="C15" s="111">
        <f>'Steps 1-5'!C28</f>
        <v>100</v>
      </c>
      <c r="D15" s="112">
        <f>C15</f>
        <v>100</v>
      </c>
      <c r="E15" s="176">
        <f t="shared" ref="E15:R15" si="2">D15</f>
        <v>100</v>
      </c>
      <c r="F15" s="177">
        <f t="shared" si="2"/>
        <v>100</v>
      </c>
      <c r="G15" s="178">
        <f t="shared" si="2"/>
        <v>100</v>
      </c>
      <c r="H15" s="111">
        <f t="shared" si="2"/>
        <v>100</v>
      </c>
      <c r="I15" s="102">
        <f t="shared" si="2"/>
        <v>100</v>
      </c>
      <c r="J15" s="112">
        <f t="shared" si="2"/>
        <v>100</v>
      </c>
      <c r="K15" s="192">
        <f t="shared" si="2"/>
        <v>100</v>
      </c>
      <c r="L15" s="111">
        <f t="shared" si="2"/>
        <v>100</v>
      </c>
      <c r="M15" s="102">
        <f t="shared" si="2"/>
        <v>100</v>
      </c>
      <c r="N15" s="102">
        <f t="shared" si="2"/>
        <v>100</v>
      </c>
      <c r="O15" s="102">
        <f t="shared" si="2"/>
        <v>100</v>
      </c>
      <c r="P15" s="102">
        <f t="shared" si="2"/>
        <v>100</v>
      </c>
      <c r="Q15" s="102">
        <f t="shared" si="2"/>
        <v>100</v>
      </c>
      <c r="R15" s="112">
        <f t="shared" si="2"/>
        <v>100</v>
      </c>
    </row>
    <row r="16" spans="2:18" x14ac:dyDescent="0.3">
      <c r="B16" s="1" t="s">
        <v>116</v>
      </c>
      <c r="C16" s="111"/>
      <c r="D16" s="112"/>
      <c r="E16" s="176"/>
      <c r="F16" s="177"/>
      <c r="G16" s="178"/>
      <c r="H16" s="111"/>
      <c r="I16" s="102"/>
      <c r="J16" s="112"/>
      <c r="K16" s="192"/>
      <c r="L16" s="111"/>
      <c r="M16" s="102"/>
      <c r="N16" s="102"/>
      <c r="O16" s="102"/>
      <c r="P16" s="102"/>
      <c r="Q16" s="102"/>
      <c r="R16" s="112"/>
    </row>
    <row r="17" spans="2:21" x14ac:dyDescent="0.3">
      <c r="B17" s="2" t="s">
        <v>115</v>
      </c>
      <c r="C17" s="111">
        <v>0</v>
      </c>
      <c r="D17" s="112">
        <f>SUM('Steps 1-5'!I6:I7)</f>
        <v>2553.6</v>
      </c>
      <c r="E17" s="176">
        <f>'Step 8'!H24*'Step 8'!H25</f>
        <v>109.44</v>
      </c>
      <c r="F17" s="177">
        <v>0</v>
      </c>
      <c r="G17" s="178">
        <v>0</v>
      </c>
      <c r="H17" s="111">
        <v>0</v>
      </c>
      <c r="I17" s="102">
        <v>0</v>
      </c>
      <c r="J17" s="112">
        <v>0</v>
      </c>
      <c r="K17" s="192">
        <f>'Step 10'!H13*'Step 10'!H14</f>
        <v>0</v>
      </c>
      <c r="L17" s="111">
        <v>0</v>
      </c>
      <c r="M17" s="102">
        <v>0</v>
      </c>
      <c r="N17" s="102">
        <v>0</v>
      </c>
      <c r="O17" s="102">
        <v>0</v>
      </c>
      <c r="P17" s="102">
        <v>0</v>
      </c>
      <c r="Q17" s="102">
        <v>0</v>
      </c>
      <c r="R17" s="112">
        <v>0</v>
      </c>
    </row>
    <row r="18" spans="2:21" x14ac:dyDescent="0.3">
      <c r="B18" s="2" t="s">
        <v>117</v>
      </c>
      <c r="C18" s="111">
        <v>0</v>
      </c>
      <c r="D18" s="112">
        <f>'Steps 1-5'!I32</f>
        <v>893.76199999999994</v>
      </c>
      <c r="E18" s="176">
        <v>0</v>
      </c>
      <c r="F18" s="177">
        <v>0</v>
      </c>
      <c r="G18" s="178">
        <v>0</v>
      </c>
      <c r="H18" s="111">
        <v>0</v>
      </c>
      <c r="I18" s="102">
        <v>0</v>
      </c>
      <c r="J18" s="112">
        <v>0</v>
      </c>
      <c r="K18" s="192">
        <v>0</v>
      </c>
      <c r="L18" s="111">
        <v>0</v>
      </c>
      <c r="M18" s="102">
        <v>0</v>
      </c>
      <c r="N18" s="102">
        <v>0</v>
      </c>
      <c r="O18" s="102">
        <v>0</v>
      </c>
      <c r="P18" s="102">
        <v>0</v>
      </c>
      <c r="Q18" s="102">
        <v>0</v>
      </c>
      <c r="R18" s="112">
        <v>0</v>
      </c>
    </row>
    <row r="19" spans="2:21" x14ac:dyDescent="0.3">
      <c r="B19" s="2" t="s">
        <v>118</v>
      </c>
      <c r="C19" s="111">
        <v>0</v>
      </c>
      <c r="D19" s="112">
        <f>'Steps 1-5'!H16</f>
        <v>0</v>
      </c>
      <c r="E19" s="176">
        <v>0</v>
      </c>
      <c r="F19" s="177">
        <v>0</v>
      </c>
      <c r="G19" s="178">
        <v>0</v>
      </c>
      <c r="H19" s="111">
        <v>0</v>
      </c>
      <c r="I19" s="102">
        <v>0</v>
      </c>
      <c r="J19" s="112">
        <v>0</v>
      </c>
      <c r="K19" s="192">
        <v>0</v>
      </c>
      <c r="L19" s="111">
        <v>0</v>
      </c>
      <c r="M19" s="102">
        <v>0</v>
      </c>
      <c r="N19" s="102">
        <v>0</v>
      </c>
      <c r="O19" s="102">
        <v>0</v>
      </c>
      <c r="P19" s="102">
        <v>0</v>
      </c>
      <c r="Q19" s="102">
        <v>0</v>
      </c>
      <c r="R19" s="112">
        <v>0</v>
      </c>
    </row>
    <row r="20" spans="2:21" x14ac:dyDescent="0.3">
      <c r="B20" s="2" t="s">
        <v>119</v>
      </c>
      <c r="C20" s="111">
        <f>'Step 6-7'!E34+'Step 6-7'!E35+'Step 6-7'!E36</f>
        <v>103</v>
      </c>
      <c r="D20" s="112">
        <v>0</v>
      </c>
      <c r="E20" s="176">
        <f>'Step 8'!J15+'Step 8'!J16</f>
        <v>28</v>
      </c>
      <c r="F20" s="177">
        <f>'Step 8'!J15+'Step 8'!J16</f>
        <v>28</v>
      </c>
      <c r="G20" s="178">
        <f>'Step 8'!J15+'Step 8'!J16</f>
        <v>28</v>
      </c>
      <c r="H20" s="111">
        <f>'Step 9'!J15+'Step 9'!J16</f>
        <v>28</v>
      </c>
      <c r="I20" s="102">
        <f>'Step 9'!J15+'Step 9'!J16</f>
        <v>28</v>
      </c>
      <c r="J20" s="112">
        <f>'Step 9'!J15+'Step 9'!J16</f>
        <v>28</v>
      </c>
      <c r="K20" s="192">
        <f>'Step 9'!J15+'Step 9'!J16</f>
        <v>28</v>
      </c>
      <c r="L20" s="111">
        <f>'Step 11'!$J$15+'Step 11'!$J$16</f>
        <v>56</v>
      </c>
      <c r="M20" s="102">
        <f>'Step 11'!$J$15+'Step 11'!$J$16</f>
        <v>56</v>
      </c>
      <c r="N20" s="102">
        <f>'Step 11'!$J$15+'Step 11'!$J$16</f>
        <v>56</v>
      </c>
      <c r="O20" s="102">
        <f>'Step 11'!$J$15+'Step 11'!$J$16</f>
        <v>56</v>
      </c>
      <c r="P20" s="102">
        <f>'Step 11'!$J$15+'Step 11'!$J$16</f>
        <v>56</v>
      </c>
      <c r="Q20" s="102">
        <f>'Step 11'!$J$15+'Step 11'!$J$16</f>
        <v>56</v>
      </c>
      <c r="R20" s="112">
        <f>'Step 11'!$J$15+'Step 11'!$J$16</f>
        <v>56</v>
      </c>
    </row>
    <row r="21" spans="2:21" x14ac:dyDescent="0.3">
      <c r="B21" s="2" t="s">
        <v>120</v>
      </c>
      <c r="C21" s="111">
        <v>0</v>
      </c>
      <c r="D21" s="112">
        <f>SUM('Step 6-7'!E30:E31)</f>
        <v>98</v>
      </c>
      <c r="E21" s="176">
        <f>'Step 8'!J11+'Step 8'!J12</f>
        <v>58</v>
      </c>
      <c r="F21" s="177">
        <f>SUM('Step 8'!J11:J12)</f>
        <v>58</v>
      </c>
      <c r="G21" s="178">
        <f>'Step 8'!J11+'Step 8'!J12</f>
        <v>58</v>
      </c>
      <c r="H21" s="111">
        <f>'Step 9'!J11+'Step 9'!J12</f>
        <v>0</v>
      </c>
      <c r="I21" s="102">
        <f>'Step 9'!J11+'Step 9'!J12</f>
        <v>0</v>
      </c>
      <c r="J21" s="112">
        <f>'Step 9'!J11+'Step 9'!J12</f>
        <v>0</v>
      </c>
      <c r="K21" s="192">
        <f>'Step 9'!J11+'Step 9'!J12</f>
        <v>0</v>
      </c>
      <c r="L21" s="111">
        <f>'Step 11'!$J$11+'Step 11'!$J$12</f>
        <v>0</v>
      </c>
      <c r="M21" s="102">
        <f>'Step 11'!$J$11+'Step 11'!$J$12</f>
        <v>0</v>
      </c>
      <c r="N21" s="102">
        <f>'Step 11'!$J$11+'Step 11'!$J$12</f>
        <v>0</v>
      </c>
      <c r="O21" s="102">
        <f>'Step 11'!$J$11+'Step 11'!$J$12</f>
        <v>0</v>
      </c>
      <c r="P21" s="102">
        <f>'Step 11'!$J$11+'Step 11'!$J$12</f>
        <v>0</v>
      </c>
      <c r="Q21" s="102">
        <f>'Step 11'!$J$11+'Step 11'!$J$12</f>
        <v>0</v>
      </c>
      <c r="R21" s="112">
        <f>'Step 11'!$J$11+'Step 11'!$J$12</f>
        <v>0</v>
      </c>
    </row>
    <row r="22" spans="2:21" x14ac:dyDescent="0.3">
      <c r="B22" s="2" t="s">
        <v>140</v>
      </c>
      <c r="C22" s="111">
        <v>0</v>
      </c>
      <c r="D22" s="112">
        <f>'Step 6-7'!E24</f>
        <v>364.80000000000007</v>
      </c>
      <c r="E22" s="176">
        <f>'Step 8'!J8</f>
        <v>0</v>
      </c>
      <c r="F22" s="177">
        <f>'Step 9'!J8</f>
        <v>0</v>
      </c>
      <c r="G22" s="178">
        <f>'Step 9'!J8</f>
        <v>0</v>
      </c>
      <c r="H22" s="111">
        <f>'Step 9'!J8</f>
        <v>0</v>
      </c>
      <c r="I22" s="102">
        <f>'Step 9'!J8</f>
        <v>0</v>
      </c>
      <c r="J22" s="112">
        <f>'Step 9'!J8</f>
        <v>0</v>
      </c>
      <c r="K22" s="192">
        <f>'Step 9'!J8</f>
        <v>0</v>
      </c>
      <c r="L22" s="111">
        <f>'Step 11'!$J$8</f>
        <v>0</v>
      </c>
      <c r="M22" s="102">
        <f>'Step 11'!$J$8</f>
        <v>0</v>
      </c>
      <c r="N22" s="102">
        <f>'Step 11'!$J$8</f>
        <v>0</v>
      </c>
      <c r="O22" s="102">
        <f>'Step 11'!$J$8</f>
        <v>0</v>
      </c>
      <c r="P22" s="102">
        <f>'Step 11'!$J$8</f>
        <v>0</v>
      </c>
      <c r="Q22" s="102">
        <f>'Step 11'!$J$8</f>
        <v>0</v>
      </c>
      <c r="R22" s="112">
        <f>'Step 11'!$J$8</f>
        <v>0</v>
      </c>
    </row>
    <row r="23" spans="2:21" x14ac:dyDescent="0.3">
      <c r="B23" s="2" t="s">
        <v>141</v>
      </c>
      <c r="C23" s="111"/>
      <c r="D23" s="112">
        <f>'Step 6-7'!E27</f>
        <v>0</v>
      </c>
      <c r="E23" s="176"/>
      <c r="F23" s="177"/>
      <c r="G23" s="178"/>
      <c r="H23" s="111"/>
      <c r="I23" s="102"/>
      <c r="J23" s="112"/>
      <c r="K23" s="192"/>
      <c r="L23" s="111"/>
      <c r="M23" s="102"/>
      <c r="N23" s="102"/>
      <c r="O23" s="102"/>
      <c r="P23" s="102"/>
      <c r="Q23" s="102"/>
      <c r="R23" s="112"/>
    </row>
    <row r="24" spans="2:21" x14ac:dyDescent="0.3">
      <c r="B24" s="3" t="s">
        <v>132</v>
      </c>
      <c r="C24" s="113">
        <f>SUM(C17:C22)</f>
        <v>103</v>
      </c>
      <c r="D24" s="114">
        <f t="shared" ref="D24:R24" si="3">SUM(D17:D22)</f>
        <v>3910.1620000000003</v>
      </c>
      <c r="E24" s="179">
        <f t="shared" si="3"/>
        <v>195.44</v>
      </c>
      <c r="F24" s="180">
        <f t="shared" si="3"/>
        <v>86</v>
      </c>
      <c r="G24" s="181">
        <f t="shared" si="3"/>
        <v>86</v>
      </c>
      <c r="H24" s="113">
        <f t="shared" si="3"/>
        <v>28</v>
      </c>
      <c r="I24" s="103">
        <f t="shared" si="3"/>
        <v>28</v>
      </c>
      <c r="J24" s="114">
        <f t="shared" si="3"/>
        <v>28</v>
      </c>
      <c r="K24" s="193">
        <f t="shared" si="3"/>
        <v>28</v>
      </c>
      <c r="L24" s="113">
        <f t="shared" si="3"/>
        <v>56</v>
      </c>
      <c r="M24" s="103">
        <f t="shared" si="3"/>
        <v>56</v>
      </c>
      <c r="N24" s="103">
        <f t="shared" si="3"/>
        <v>56</v>
      </c>
      <c r="O24" s="103">
        <f t="shared" si="3"/>
        <v>56</v>
      </c>
      <c r="P24" s="103">
        <f t="shared" si="3"/>
        <v>56</v>
      </c>
      <c r="Q24" s="103">
        <f t="shared" si="3"/>
        <v>56</v>
      </c>
      <c r="R24" s="114">
        <f t="shared" si="3"/>
        <v>56</v>
      </c>
    </row>
    <row r="25" spans="2:21" ht="7.5" customHeight="1" x14ac:dyDescent="0.3">
      <c r="B25" s="3"/>
      <c r="C25" s="113"/>
      <c r="D25" s="114"/>
      <c r="E25" s="179"/>
      <c r="F25" s="180"/>
      <c r="G25" s="181"/>
      <c r="H25" s="113"/>
      <c r="I25" s="103"/>
      <c r="J25" s="114"/>
      <c r="K25" s="193"/>
      <c r="L25" s="113"/>
      <c r="M25" s="103"/>
      <c r="N25" s="103"/>
      <c r="O25" s="103"/>
      <c r="P25" s="103"/>
      <c r="Q25" s="103"/>
      <c r="R25" s="114"/>
    </row>
    <row r="26" spans="2:21" x14ac:dyDescent="0.3">
      <c r="B26" s="1" t="s">
        <v>248</v>
      </c>
      <c r="C26" s="111">
        <f>SUM('Step 6-7'!E8:E10)</f>
        <v>60</v>
      </c>
      <c r="D26" s="112">
        <f>SUM('Step 6-7'!J9:J15)</f>
        <v>1050</v>
      </c>
      <c r="E26" s="176">
        <f>SUM('Step 8'!E8:E12)</f>
        <v>280</v>
      </c>
      <c r="F26" s="177">
        <f>E26</f>
        <v>280</v>
      </c>
      <c r="G26" s="178">
        <f>F26</f>
        <v>280</v>
      </c>
      <c r="H26" s="111">
        <f>SUM('Step 9'!E8:E10)</f>
        <v>100</v>
      </c>
      <c r="I26" s="102">
        <f>H26</f>
        <v>100</v>
      </c>
      <c r="J26" s="112">
        <f>H26</f>
        <v>100</v>
      </c>
      <c r="K26" s="192">
        <f>SUM('Step 10'!E13:E19)</f>
        <v>0</v>
      </c>
      <c r="L26" s="111">
        <f>SUM('Step 11'!E8:E11)</f>
        <v>100</v>
      </c>
      <c r="M26" s="102">
        <f>L26</f>
        <v>100</v>
      </c>
      <c r="N26" s="102">
        <f>M26</f>
        <v>100</v>
      </c>
      <c r="O26" s="102">
        <f t="shared" ref="O26:R26" si="4">N26</f>
        <v>100</v>
      </c>
      <c r="P26" s="102">
        <f t="shared" si="4"/>
        <v>100</v>
      </c>
      <c r="Q26" s="102">
        <f t="shared" si="4"/>
        <v>100</v>
      </c>
      <c r="R26" s="112">
        <f t="shared" si="4"/>
        <v>100</v>
      </c>
    </row>
    <row r="27" spans="2:21" x14ac:dyDescent="0.3">
      <c r="B27" s="1" t="s">
        <v>142</v>
      </c>
      <c r="C27" s="111">
        <f>SUM('Step 6-7'!E16)</f>
        <v>0</v>
      </c>
      <c r="D27" s="112">
        <f>SUM('Step 6-7'!J22:J27)</f>
        <v>45</v>
      </c>
      <c r="E27" s="176">
        <f>SUM('Step 8'!E18:E21)</f>
        <v>90</v>
      </c>
      <c r="F27" s="177">
        <f>E27</f>
        <v>90</v>
      </c>
      <c r="G27" s="178">
        <f>F27</f>
        <v>90</v>
      </c>
      <c r="H27" s="111">
        <f>SUM('Step 9'!E14:E17)</f>
        <v>345</v>
      </c>
      <c r="I27" s="102">
        <f>H27</f>
        <v>345</v>
      </c>
      <c r="J27" s="112">
        <f>H27</f>
        <v>345</v>
      </c>
      <c r="K27" s="192">
        <f>SUM('Step 10'!E25:E29)</f>
        <v>0</v>
      </c>
      <c r="L27" s="111">
        <f>SUM('Step 11'!E15:E18)</f>
        <v>375</v>
      </c>
      <c r="M27" s="102">
        <f>L27</f>
        <v>375</v>
      </c>
      <c r="N27" s="102">
        <f t="shared" ref="N27:R27" si="5">M27</f>
        <v>375</v>
      </c>
      <c r="O27" s="102">
        <f t="shared" si="5"/>
        <v>375</v>
      </c>
      <c r="P27" s="102">
        <f t="shared" si="5"/>
        <v>375</v>
      </c>
      <c r="Q27" s="102">
        <f t="shared" si="5"/>
        <v>375</v>
      </c>
      <c r="R27" s="112">
        <f t="shared" si="5"/>
        <v>375</v>
      </c>
    </row>
    <row r="28" spans="2:21" x14ac:dyDescent="0.3">
      <c r="B28" s="3" t="s">
        <v>247</v>
      </c>
      <c r="C28" s="111"/>
      <c r="D28" s="112"/>
      <c r="E28" s="176"/>
      <c r="F28" s="177">
        <f>'Step 12-13'!D38</f>
        <v>23.560096153846153</v>
      </c>
      <c r="G28" s="178">
        <f>'Step 12-13'!D39</f>
        <v>39.089949324324323</v>
      </c>
      <c r="H28" s="102">
        <f>'Step 12-13'!D40</f>
        <v>103.01351351351352</v>
      </c>
      <c r="I28" s="102">
        <f>'Step 12-13'!D41</f>
        <v>173.83530405405403</v>
      </c>
      <c r="J28" s="112">
        <f>'Step 12-13'!D42</f>
        <v>285.12668918918922</v>
      </c>
      <c r="K28" s="178">
        <f>'Step 12-13'!D43</f>
        <v>303.52195945945948</v>
      </c>
      <c r="L28" s="102">
        <f>'Step 12-13'!D44</f>
        <v>331.11486486486478</v>
      </c>
      <c r="M28" s="102">
        <f>'Step 12-13'!D45</f>
        <v>331.11486486486478</v>
      </c>
      <c r="N28" s="102">
        <f>'Step 12-13'!D46</f>
        <v>390.89949324324323</v>
      </c>
      <c r="O28" s="102">
        <f>'Step 12-13'!D47</f>
        <v>331.11486486486478</v>
      </c>
      <c r="P28" s="102">
        <f>'Step 12-13'!D48</f>
        <v>390.89949324324323</v>
      </c>
      <c r="Q28" s="102">
        <f>'Step 12-13'!D49</f>
        <v>331.11486486486478</v>
      </c>
      <c r="R28" s="112">
        <f>'Step 12-13'!D50</f>
        <v>390.89949324324323</v>
      </c>
    </row>
    <row r="29" spans="2:21" x14ac:dyDescent="0.3">
      <c r="B29" s="3" t="s">
        <v>164</v>
      </c>
      <c r="C29" s="111"/>
      <c r="D29" s="112"/>
      <c r="E29" s="176"/>
      <c r="F29" s="177">
        <f>'Step 12-13'!I36</f>
        <v>0</v>
      </c>
      <c r="G29" s="178">
        <f>'Step 12-13'!I37</f>
        <v>0</v>
      </c>
      <c r="H29" s="111">
        <f>'Step 12-13'!I38</f>
        <v>0</v>
      </c>
      <c r="I29" s="102">
        <f>'Step 12-13'!I39</f>
        <v>0</v>
      </c>
      <c r="J29" s="112">
        <f>'Step 12-13'!I40</f>
        <v>0</v>
      </c>
      <c r="K29" s="192">
        <f>'Step 12-13'!I41</f>
        <v>0</v>
      </c>
      <c r="L29" s="111">
        <f>'Step 12-13'!I43</f>
        <v>0</v>
      </c>
      <c r="M29" s="102">
        <f>'Step 12-13'!I44</f>
        <v>0</v>
      </c>
      <c r="N29" s="102">
        <f>'Step 12-13'!I44</f>
        <v>0</v>
      </c>
      <c r="O29" s="102">
        <f>'Step 12-13'!I45</f>
        <v>0</v>
      </c>
      <c r="P29" s="102">
        <f>'Step 12-13'!I46</f>
        <v>0</v>
      </c>
      <c r="Q29" s="102">
        <f>'Step 12-13'!I47</f>
        <v>0</v>
      </c>
      <c r="R29" s="112">
        <f>'Step 12-13'!I48</f>
        <v>0</v>
      </c>
      <c r="U29">
        <f>759/2893</f>
        <v>0.26235741444866922</v>
      </c>
    </row>
    <row r="30" spans="2:21" ht="9" customHeight="1" x14ac:dyDescent="0.3">
      <c r="C30" s="111"/>
      <c r="D30" s="112"/>
      <c r="E30" s="176"/>
      <c r="F30" s="177"/>
      <c r="G30" s="178"/>
      <c r="H30" s="111"/>
      <c r="I30" s="102"/>
      <c r="J30" s="112"/>
      <c r="K30" s="192"/>
      <c r="L30" s="111"/>
      <c r="M30" s="102"/>
      <c r="N30" s="102"/>
      <c r="O30" s="102"/>
      <c r="P30" s="102"/>
      <c r="Q30" s="102"/>
      <c r="R30" s="112"/>
    </row>
    <row r="31" spans="2:21" ht="15" thickBot="1" x14ac:dyDescent="0.35">
      <c r="B31" s="1" t="s">
        <v>121</v>
      </c>
      <c r="C31" s="124">
        <f t="shared" ref="C31:R31" si="6">C14+C15+C24+C26+C27+C28</f>
        <v>263</v>
      </c>
      <c r="D31" s="125">
        <f t="shared" si="6"/>
        <v>5105.1620000000003</v>
      </c>
      <c r="E31" s="182">
        <f t="shared" si="6"/>
        <v>665.44</v>
      </c>
      <c r="F31" s="183">
        <f t="shared" si="6"/>
        <v>579.56009615384619</v>
      </c>
      <c r="G31" s="184">
        <f t="shared" si="6"/>
        <v>595.08994932432438</v>
      </c>
      <c r="H31" s="124">
        <f t="shared" si="6"/>
        <v>676.01351351351354</v>
      </c>
      <c r="I31" s="126">
        <f t="shared" si="6"/>
        <v>746.83530405405406</v>
      </c>
      <c r="J31" s="125">
        <f t="shared" si="6"/>
        <v>858.12668918918916</v>
      </c>
      <c r="K31" s="194">
        <f t="shared" si="6"/>
        <v>431.52195945945948</v>
      </c>
      <c r="L31" s="124">
        <f t="shared" si="6"/>
        <v>962.11486486486478</v>
      </c>
      <c r="M31" s="126">
        <f t="shared" si="6"/>
        <v>962.11486486486478</v>
      </c>
      <c r="N31" s="126">
        <f t="shared" si="6"/>
        <v>1021.8994932432432</v>
      </c>
      <c r="O31" s="126">
        <f t="shared" si="6"/>
        <v>962.11486486486478</v>
      </c>
      <c r="P31" s="126">
        <f t="shared" si="6"/>
        <v>1021.8994932432432</v>
      </c>
      <c r="Q31" s="126">
        <f t="shared" si="6"/>
        <v>962.11486486486478</v>
      </c>
      <c r="R31" s="125">
        <f t="shared" si="6"/>
        <v>1021.8994932432432</v>
      </c>
    </row>
    <row r="32" spans="2:21" ht="15" thickTop="1" x14ac:dyDescent="0.3">
      <c r="C32" s="105"/>
      <c r="D32" s="106"/>
      <c r="E32" s="165"/>
      <c r="F32" s="166"/>
      <c r="G32" s="167"/>
      <c r="H32" s="105"/>
      <c r="I32" s="117"/>
      <c r="J32" s="106"/>
      <c r="K32" s="188"/>
      <c r="L32" s="105"/>
      <c r="M32" s="117"/>
      <c r="N32" s="117"/>
      <c r="O32" s="117"/>
      <c r="P32" s="117"/>
      <c r="Q32" s="117"/>
      <c r="R32" s="106"/>
    </row>
    <row r="33" spans="2:18" x14ac:dyDescent="0.3">
      <c r="B33" s="1" t="s">
        <v>251</v>
      </c>
      <c r="C33" s="196">
        <f t="shared" ref="C33:R33" si="7">C10-C31</f>
        <v>-263</v>
      </c>
      <c r="D33" s="197">
        <f t="shared" si="7"/>
        <v>-5105.1620000000003</v>
      </c>
      <c r="E33" s="198">
        <f t="shared" si="7"/>
        <v>-665.44</v>
      </c>
      <c r="F33" s="199">
        <f t="shared" si="7"/>
        <v>-548.93197115384623</v>
      </c>
      <c r="G33" s="200">
        <f t="shared" si="7"/>
        <v>-161.19151182432438</v>
      </c>
      <c r="H33" s="196">
        <f t="shared" si="7"/>
        <v>467.43648648648627</v>
      </c>
      <c r="I33" s="201">
        <f t="shared" si="7"/>
        <v>1182.7365709459459</v>
      </c>
      <c r="J33" s="197">
        <f t="shared" si="7"/>
        <v>2306.7795608108108</v>
      </c>
      <c r="K33" s="202">
        <f t="shared" si="7"/>
        <v>2937.5717905405404</v>
      </c>
      <c r="L33" s="196">
        <f t="shared" si="7"/>
        <v>2713.2601351351341</v>
      </c>
      <c r="M33" s="201">
        <f t="shared" si="7"/>
        <v>2713.2601351351341</v>
      </c>
      <c r="N33" s="201">
        <f t="shared" si="7"/>
        <v>3317.0848817567567</v>
      </c>
      <c r="O33" s="201">
        <f t="shared" si="7"/>
        <v>2713.2601351351341</v>
      </c>
      <c r="P33" s="201">
        <f t="shared" si="7"/>
        <v>3317.0848817567567</v>
      </c>
      <c r="Q33" s="201">
        <f t="shared" si="7"/>
        <v>2713.2601351351341</v>
      </c>
      <c r="R33" s="197">
        <f t="shared" si="7"/>
        <v>3317.0848817567567</v>
      </c>
    </row>
    <row r="34" spans="2:18" x14ac:dyDescent="0.3">
      <c r="B34" s="1" t="s">
        <v>252</v>
      </c>
      <c r="C34" s="115">
        <f>C33</f>
        <v>-263</v>
      </c>
      <c r="D34" s="123">
        <f>C34+D33</f>
        <v>-5368.1620000000003</v>
      </c>
      <c r="E34" s="164">
        <f t="shared" ref="E34:R34" si="8">D34+E33</f>
        <v>-6033.6020000000008</v>
      </c>
      <c r="F34" s="185">
        <f t="shared" si="8"/>
        <v>-6582.5339711538472</v>
      </c>
      <c r="G34" s="186">
        <f t="shared" si="8"/>
        <v>-6743.7254829781714</v>
      </c>
      <c r="H34" s="123">
        <f t="shared" si="8"/>
        <v>-6276.2889964916849</v>
      </c>
      <c r="I34" s="123">
        <f t="shared" si="8"/>
        <v>-5093.5524255457385</v>
      </c>
      <c r="J34" s="123">
        <f t="shared" si="8"/>
        <v>-2786.7728647349277</v>
      </c>
      <c r="K34" s="195">
        <f t="shared" si="8"/>
        <v>150.79892580561273</v>
      </c>
      <c r="L34" s="123">
        <f t="shared" si="8"/>
        <v>2864.0590609407468</v>
      </c>
      <c r="M34" s="123">
        <f t="shared" si="8"/>
        <v>5577.3191960758813</v>
      </c>
      <c r="N34" s="123">
        <f t="shared" si="8"/>
        <v>8894.404077832638</v>
      </c>
      <c r="O34" s="123">
        <f t="shared" si="8"/>
        <v>11607.664212967771</v>
      </c>
      <c r="P34" s="123">
        <f t="shared" si="8"/>
        <v>14924.749094724528</v>
      </c>
      <c r="Q34" s="123">
        <f t="shared" si="8"/>
        <v>17638.009229859661</v>
      </c>
      <c r="R34" s="116">
        <f t="shared" si="8"/>
        <v>20955.094111616418</v>
      </c>
    </row>
  </sheetData>
  <sheetProtection selectLockedCells="1"/>
  <mergeCells count="5">
    <mergeCell ref="C2:R2"/>
    <mergeCell ref="C3:D3"/>
    <mergeCell ref="E3:G3"/>
    <mergeCell ref="L3:R3"/>
    <mergeCell ref="H3:J3"/>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ReturntoHomePage">
                <anchor moveWithCells="1" sizeWithCells="1">
                  <from>
                    <xdr:col>5</xdr:col>
                    <xdr:colOff>601980</xdr:colOff>
                    <xdr:row>0</xdr:row>
                    <xdr:rowOff>38100</xdr:rowOff>
                  </from>
                  <to>
                    <xdr:col>8</xdr:col>
                    <xdr:colOff>335280</xdr:colOff>
                    <xdr:row>1</xdr:row>
                    <xdr:rowOff>53340</xdr:rowOff>
                  </to>
                </anchor>
              </controlPr>
            </control>
          </mc:Choice>
        </mc:AlternateContent>
        <mc:AlternateContent xmlns:mc="http://schemas.openxmlformats.org/markup-compatibility/2006">
          <mc:Choice Requires="x14">
            <control shapeId="15362" r:id="rId5" name="Button 2">
              <controlPr defaultSize="0" print="0" autoFill="0" autoPict="0" macro="[0]!Graph">
                <anchor moveWithCells="1" sizeWithCells="1">
                  <from>
                    <xdr:col>10</xdr:col>
                    <xdr:colOff>228600</xdr:colOff>
                    <xdr:row>0</xdr:row>
                    <xdr:rowOff>38100</xdr:rowOff>
                  </from>
                  <to>
                    <xdr:col>12</xdr:col>
                    <xdr:colOff>571500</xdr:colOff>
                    <xdr:row>1</xdr:row>
                    <xdr:rowOff>53340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Home</vt:lpstr>
      <vt:lpstr>Steps 1-5</vt:lpstr>
      <vt:lpstr>Step 6-7</vt:lpstr>
      <vt:lpstr>Step 8</vt:lpstr>
      <vt:lpstr>Step 9</vt:lpstr>
      <vt:lpstr>Step 10</vt:lpstr>
      <vt:lpstr>Step 11</vt:lpstr>
      <vt:lpstr>Step 12-13</vt:lpstr>
      <vt:lpstr>budget</vt:lpstr>
      <vt:lpstr>input tables</vt:lpstr>
      <vt:lpstr>graph</vt:lpstr>
    </vt:vector>
  </TitlesOfParts>
  <Company>Bayfield County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UWEX</dc:creator>
  <cp:lastModifiedBy>STEFFEN MIRSKY</cp:lastModifiedBy>
  <dcterms:created xsi:type="dcterms:W3CDTF">2012-03-04T19:03:46Z</dcterms:created>
  <dcterms:modified xsi:type="dcterms:W3CDTF">2023-07-20T21:26:27Z</dcterms:modified>
</cp:coreProperties>
</file>