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C:\Users\acpfeiff\Downloads\"/>
    </mc:Choice>
  </mc:AlternateContent>
  <xr:revisionPtr revIDLastSave="0" documentId="13_ncr:1_{980FADF4-111E-47E7-B37B-6C0B09CBE8B0}" xr6:coauthVersionLast="47" xr6:coauthVersionMax="47" xr10:uidLastSave="{00000000-0000-0000-0000-000000000000}"/>
  <bookViews>
    <workbookView xWindow="-28920" yWindow="-120" windowWidth="29040" windowHeight="15840" xr2:uid="{5295457B-8C3B-4CC8-8F28-4780EC5BA4C2}"/>
  </bookViews>
  <sheets>
    <sheet name="INSTRUCTIONS" sheetId="18" r:id="rId1"/>
    <sheet name="MASTER COSTS" sheetId="12" r:id="rId2"/>
    <sheet name="Crop EXAMPLE" sheetId="14" r:id="rId3"/>
    <sheet name="Crop #1" sheetId="19" r:id="rId4"/>
    <sheet name="Crop #2" sheetId="20" r:id="rId5"/>
    <sheet name="Crop #3" sheetId="21" r:id="rId6"/>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7" i="12" l="1"/>
  <c r="K37" i="12"/>
  <c r="H142" i="21"/>
  <c r="D142" i="21"/>
  <c r="H141" i="21"/>
  <c r="D141" i="21"/>
  <c r="H140" i="21"/>
  <c r="D140" i="21"/>
  <c r="H139" i="21"/>
  <c r="D139" i="21"/>
  <c r="H136" i="21"/>
  <c r="D136" i="21"/>
  <c r="H135" i="21"/>
  <c r="D135" i="21"/>
  <c r="H134" i="21"/>
  <c r="D134" i="21"/>
  <c r="H127" i="21"/>
  <c r="D127" i="21"/>
  <c r="H125" i="21"/>
  <c r="D125" i="21"/>
  <c r="H124" i="21"/>
  <c r="D124" i="21"/>
  <c r="H123" i="21"/>
  <c r="D123" i="21"/>
  <c r="H122" i="21"/>
  <c r="D122" i="21"/>
  <c r="H121" i="21"/>
  <c r="D121" i="21"/>
  <c r="H117" i="21"/>
  <c r="D117" i="21"/>
  <c r="H116" i="21"/>
  <c r="D116" i="21"/>
  <c r="H115" i="21"/>
  <c r="D115" i="21"/>
  <c r="H114" i="21"/>
  <c r="D114" i="21"/>
  <c r="H113" i="21"/>
  <c r="D113" i="21"/>
  <c r="H112" i="21"/>
  <c r="D112" i="21"/>
  <c r="H111" i="21"/>
  <c r="D111" i="21"/>
  <c r="H110" i="21"/>
  <c r="D110" i="21"/>
  <c r="H109" i="21"/>
  <c r="D109" i="21"/>
  <c r="H108" i="21"/>
  <c r="D108" i="21"/>
  <c r="H105" i="21"/>
  <c r="D105" i="21"/>
  <c r="H104" i="21"/>
  <c r="D104" i="21"/>
  <c r="H103" i="21"/>
  <c r="D103" i="21"/>
  <c r="H102" i="21"/>
  <c r="D102" i="21"/>
  <c r="H101" i="21"/>
  <c r="D101" i="21"/>
  <c r="H100" i="21"/>
  <c r="D100" i="21"/>
  <c r="H99" i="21"/>
  <c r="D99" i="21"/>
  <c r="H98" i="21"/>
  <c r="D98" i="21"/>
  <c r="H97" i="21"/>
  <c r="D97" i="21"/>
  <c r="H96" i="21"/>
  <c r="H118" i="21" s="1"/>
  <c r="D96" i="21"/>
  <c r="H90" i="21"/>
  <c r="D90" i="21"/>
  <c r="H89" i="21"/>
  <c r="D89" i="21"/>
  <c r="H87" i="21"/>
  <c r="D87" i="21"/>
  <c r="H86" i="21"/>
  <c r="D86" i="21"/>
  <c r="H85" i="21"/>
  <c r="D85" i="21"/>
  <c r="H84" i="21"/>
  <c r="D84" i="21"/>
  <c r="H81" i="21"/>
  <c r="D81" i="21"/>
  <c r="H80" i="21"/>
  <c r="D80" i="21"/>
  <c r="H79" i="21"/>
  <c r="D79" i="21"/>
  <c r="H76" i="21"/>
  <c r="D76" i="21"/>
  <c r="H75" i="21"/>
  <c r="D75" i="21"/>
  <c r="H74" i="21"/>
  <c r="D74" i="21"/>
  <c r="H73" i="21"/>
  <c r="D73" i="21"/>
  <c r="H72" i="21"/>
  <c r="D72" i="21"/>
  <c r="H71" i="21"/>
  <c r="D71" i="21"/>
  <c r="H70" i="21"/>
  <c r="D70" i="21"/>
  <c r="H67" i="21"/>
  <c r="D67" i="21"/>
  <c r="H66" i="21"/>
  <c r="D66" i="21"/>
  <c r="H65" i="21"/>
  <c r="D65" i="21"/>
  <c r="H64" i="21"/>
  <c r="D64" i="21"/>
  <c r="H58" i="21"/>
  <c r="D58" i="21"/>
  <c r="H54" i="21"/>
  <c r="D54" i="21"/>
  <c r="H52" i="21"/>
  <c r="D52" i="21"/>
  <c r="F50" i="21"/>
  <c r="B50" i="21"/>
  <c r="F47" i="21"/>
  <c r="B47" i="21"/>
  <c r="F42" i="21"/>
  <c r="B42" i="21"/>
  <c r="F37" i="21"/>
  <c r="B37" i="21"/>
  <c r="H31" i="21"/>
  <c r="D31" i="21"/>
  <c r="F30" i="21"/>
  <c r="F32" i="21" s="1"/>
  <c r="B30" i="21"/>
  <c r="B32" i="21" s="1"/>
  <c r="H28" i="21"/>
  <c r="D28" i="21"/>
  <c r="H21" i="21"/>
  <c r="D21" i="21"/>
  <c r="F16" i="21"/>
  <c r="B16" i="21"/>
  <c r="H142" i="20"/>
  <c r="D142" i="20"/>
  <c r="H141" i="20"/>
  <c r="D141" i="20"/>
  <c r="H140" i="20"/>
  <c r="D140" i="20"/>
  <c r="H139" i="20"/>
  <c r="D139" i="20"/>
  <c r="H136" i="20"/>
  <c r="D136" i="20"/>
  <c r="H135" i="20"/>
  <c r="D135" i="20"/>
  <c r="H134" i="20"/>
  <c r="D134" i="20"/>
  <c r="H127" i="20"/>
  <c r="D127" i="20"/>
  <c r="H125" i="20"/>
  <c r="D125" i="20"/>
  <c r="H124" i="20"/>
  <c r="D124" i="20"/>
  <c r="H123" i="20"/>
  <c r="D123" i="20"/>
  <c r="H122" i="20"/>
  <c r="D122" i="20"/>
  <c r="H121" i="20"/>
  <c r="D121" i="20"/>
  <c r="H117" i="20"/>
  <c r="D117" i="20"/>
  <c r="H116" i="20"/>
  <c r="D116" i="20"/>
  <c r="H115" i="20"/>
  <c r="D115" i="20"/>
  <c r="H114" i="20"/>
  <c r="D114" i="20"/>
  <c r="H113" i="20"/>
  <c r="D113" i="20"/>
  <c r="H112" i="20"/>
  <c r="D112" i="20"/>
  <c r="H111" i="20"/>
  <c r="D111" i="20"/>
  <c r="H110" i="20"/>
  <c r="D110" i="20"/>
  <c r="H109" i="20"/>
  <c r="D109" i="20"/>
  <c r="H108" i="20"/>
  <c r="D108" i="20"/>
  <c r="H105" i="20"/>
  <c r="D105" i="20"/>
  <c r="H104" i="20"/>
  <c r="D104" i="20"/>
  <c r="H103" i="20"/>
  <c r="D103" i="20"/>
  <c r="H102" i="20"/>
  <c r="D102" i="20"/>
  <c r="H101" i="20"/>
  <c r="D101" i="20"/>
  <c r="H100" i="20"/>
  <c r="D100" i="20"/>
  <c r="H99" i="20"/>
  <c r="D99" i="20"/>
  <c r="H98" i="20"/>
  <c r="D98" i="20"/>
  <c r="H97" i="20"/>
  <c r="D97" i="20"/>
  <c r="H96" i="20"/>
  <c r="D96" i="20"/>
  <c r="H90" i="20"/>
  <c r="D90" i="20"/>
  <c r="H89" i="20"/>
  <c r="D89" i="20"/>
  <c r="H87" i="20"/>
  <c r="D87" i="20"/>
  <c r="H86" i="20"/>
  <c r="D86" i="20"/>
  <c r="H85" i="20"/>
  <c r="D85" i="20"/>
  <c r="H84" i="20"/>
  <c r="D84" i="20"/>
  <c r="H81" i="20"/>
  <c r="D81" i="20"/>
  <c r="H80" i="20"/>
  <c r="D80" i="20"/>
  <c r="H79" i="20"/>
  <c r="D79" i="20"/>
  <c r="H76" i="20"/>
  <c r="D76" i="20"/>
  <c r="H75" i="20"/>
  <c r="D75" i="20"/>
  <c r="H74" i="20"/>
  <c r="D74" i="20"/>
  <c r="H73" i="20"/>
  <c r="D73" i="20"/>
  <c r="H72" i="20"/>
  <c r="D72" i="20"/>
  <c r="H71" i="20"/>
  <c r="D71" i="20"/>
  <c r="H70" i="20"/>
  <c r="D70" i="20"/>
  <c r="H67" i="20"/>
  <c r="D67" i="20"/>
  <c r="H66" i="20"/>
  <c r="D66" i="20"/>
  <c r="H65" i="20"/>
  <c r="D65" i="20"/>
  <c r="H64" i="20"/>
  <c r="D64" i="20"/>
  <c r="H58" i="20"/>
  <c r="D58" i="20"/>
  <c r="H54" i="20"/>
  <c r="D54" i="20"/>
  <c r="H52" i="20"/>
  <c r="D52" i="20"/>
  <c r="F50" i="20"/>
  <c r="B50" i="20"/>
  <c r="F47" i="20"/>
  <c r="B47" i="20"/>
  <c r="F42" i="20"/>
  <c r="B42" i="20"/>
  <c r="F37" i="20"/>
  <c r="B37" i="20"/>
  <c r="H31" i="20"/>
  <c r="D31" i="20"/>
  <c r="F30" i="20"/>
  <c r="F32" i="20" s="1"/>
  <c r="B30" i="20"/>
  <c r="B32" i="20" s="1"/>
  <c r="H28" i="20"/>
  <c r="D28" i="20"/>
  <c r="H21" i="20"/>
  <c r="D21" i="20"/>
  <c r="F16" i="20"/>
  <c r="B16" i="20"/>
  <c r="F50" i="19"/>
  <c r="F47" i="19"/>
  <c r="F42" i="19"/>
  <c r="F37" i="19"/>
  <c r="F30" i="19"/>
  <c r="F16" i="19"/>
  <c r="B16" i="19"/>
  <c r="H58" i="19"/>
  <c r="D58" i="19"/>
  <c r="H142" i="19"/>
  <c r="D142" i="19"/>
  <c r="H141" i="19"/>
  <c r="D141" i="19"/>
  <c r="H140" i="19"/>
  <c r="D140" i="19"/>
  <c r="H139" i="19"/>
  <c r="D139" i="19"/>
  <c r="H136" i="19"/>
  <c r="D136" i="19"/>
  <c r="H135" i="19"/>
  <c r="D135" i="19"/>
  <c r="H134" i="19"/>
  <c r="D134" i="19"/>
  <c r="H127" i="19"/>
  <c r="D127" i="19"/>
  <c r="H125" i="19"/>
  <c r="D125" i="19"/>
  <c r="H124" i="19"/>
  <c r="D124" i="19"/>
  <c r="H123" i="19"/>
  <c r="D123" i="19"/>
  <c r="H122" i="19"/>
  <c r="D122" i="19"/>
  <c r="H121" i="19"/>
  <c r="D121" i="19"/>
  <c r="H117" i="19"/>
  <c r="D117" i="19"/>
  <c r="H116" i="19"/>
  <c r="D116" i="19"/>
  <c r="H115" i="19"/>
  <c r="D115" i="19"/>
  <c r="H114" i="19"/>
  <c r="D114" i="19"/>
  <c r="H113" i="19"/>
  <c r="D113" i="19"/>
  <c r="H112" i="19"/>
  <c r="D112" i="19"/>
  <c r="H111" i="19"/>
  <c r="D111" i="19"/>
  <c r="H110" i="19"/>
  <c r="D110" i="19"/>
  <c r="H109" i="19"/>
  <c r="D109" i="19"/>
  <c r="H108" i="19"/>
  <c r="D108" i="19"/>
  <c r="H105" i="19"/>
  <c r="D105" i="19"/>
  <c r="H104" i="19"/>
  <c r="D104" i="19"/>
  <c r="H103" i="19"/>
  <c r="D103" i="19"/>
  <c r="H102" i="19"/>
  <c r="D102" i="19"/>
  <c r="H101" i="19"/>
  <c r="D101" i="19"/>
  <c r="H100" i="19"/>
  <c r="D100" i="19"/>
  <c r="H99" i="19"/>
  <c r="D99" i="19"/>
  <c r="H98" i="19"/>
  <c r="D98" i="19"/>
  <c r="H97" i="19"/>
  <c r="D97" i="19"/>
  <c r="H96" i="19"/>
  <c r="D96" i="19"/>
  <c r="H90" i="19"/>
  <c r="D90" i="19"/>
  <c r="H89" i="19"/>
  <c r="D89" i="19"/>
  <c r="H87" i="19"/>
  <c r="D87" i="19"/>
  <c r="H86" i="19"/>
  <c r="D86" i="19"/>
  <c r="H85" i="19"/>
  <c r="D85" i="19"/>
  <c r="H84" i="19"/>
  <c r="D84" i="19"/>
  <c r="H81" i="19"/>
  <c r="D81" i="19"/>
  <c r="H80" i="19"/>
  <c r="D80" i="19"/>
  <c r="H79" i="19"/>
  <c r="D79" i="19"/>
  <c r="H76" i="19"/>
  <c r="D76" i="19"/>
  <c r="H75" i="19"/>
  <c r="D75" i="19"/>
  <c r="H74" i="19"/>
  <c r="D74" i="19"/>
  <c r="H73" i="19"/>
  <c r="D73" i="19"/>
  <c r="H72" i="19"/>
  <c r="D72" i="19"/>
  <c r="H71" i="19"/>
  <c r="D71" i="19"/>
  <c r="H70" i="19"/>
  <c r="D70" i="19"/>
  <c r="H67" i="19"/>
  <c r="D67" i="19"/>
  <c r="H66" i="19"/>
  <c r="D66" i="19"/>
  <c r="H65" i="19"/>
  <c r="D65" i="19"/>
  <c r="H64" i="19"/>
  <c r="D64" i="19"/>
  <c r="H54" i="19"/>
  <c r="D54" i="19"/>
  <c r="H52" i="19"/>
  <c r="D52" i="19"/>
  <c r="B50" i="19"/>
  <c r="B47" i="19"/>
  <c r="B42" i="19"/>
  <c r="B37" i="19"/>
  <c r="H31" i="19"/>
  <c r="D31" i="19"/>
  <c r="B30" i="19"/>
  <c r="B32" i="19" s="1"/>
  <c r="H28" i="19"/>
  <c r="D28" i="19"/>
  <c r="H21" i="19"/>
  <c r="D21" i="19"/>
  <c r="H142" i="14"/>
  <c r="H141" i="14"/>
  <c r="H140" i="14"/>
  <c r="H139" i="14"/>
  <c r="H136" i="14"/>
  <c r="H135" i="14"/>
  <c r="H134" i="14"/>
  <c r="H127" i="14"/>
  <c r="H125" i="14"/>
  <c r="H124" i="14"/>
  <c r="H123" i="14"/>
  <c r="H122" i="14"/>
  <c r="H121" i="14"/>
  <c r="H117" i="14"/>
  <c r="H116" i="14"/>
  <c r="H115" i="14"/>
  <c r="H114" i="14"/>
  <c r="H113" i="14"/>
  <c r="H112" i="14"/>
  <c r="H111" i="14"/>
  <c r="H110" i="14"/>
  <c r="H109" i="14"/>
  <c r="H108" i="14"/>
  <c r="H105" i="14"/>
  <c r="H104" i="14"/>
  <c r="H103" i="14"/>
  <c r="H102" i="14"/>
  <c r="H101" i="14"/>
  <c r="H100" i="14"/>
  <c r="H99" i="14"/>
  <c r="H98" i="14"/>
  <c r="H97" i="14"/>
  <c r="H96" i="14"/>
  <c r="H90" i="14"/>
  <c r="H89" i="14"/>
  <c r="H87" i="14"/>
  <c r="H86" i="14"/>
  <c r="H85" i="14"/>
  <c r="H84" i="14"/>
  <c r="H81" i="14"/>
  <c r="H80" i="14"/>
  <c r="H79" i="14"/>
  <c r="H76" i="14"/>
  <c r="H75" i="14"/>
  <c r="H74" i="14"/>
  <c r="H73" i="14"/>
  <c r="H72" i="14"/>
  <c r="H71" i="14"/>
  <c r="H70" i="14"/>
  <c r="H67" i="14"/>
  <c r="H66" i="14"/>
  <c r="H65" i="14"/>
  <c r="H64" i="14"/>
  <c r="H58" i="14"/>
  <c r="H54" i="14"/>
  <c r="H52" i="14"/>
  <c r="H31" i="14"/>
  <c r="H28" i="14"/>
  <c r="H21" i="14"/>
  <c r="D89" i="14"/>
  <c r="D135" i="14"/>
  <c r="D136" i="14"/>
  <c r="D139" i="14"/>
  <c r="D140" i="14"/>
  <c r="D141" i="14"/>
  <c r="D142" i="14"/>
  <c r="D134" i="14"/>
  <c r="D125" i="14"/>
  <c r="D124" i="14"/>
  <c r="D123" i="14"/>
  <c r="D122" i="14"/>
  <c r="D121" i="14"/>
  <c r="D108" i="14"/>
  <c r="D109" i="14"/>
  <c r="D110" i="14"/>
  <c r="D111" i="14"/>
  <c r="D112" i="14"/>
  <c r="D113" i="14"/>
  <c r="D114" i="14"/>
  <c r="D115" i="14"/>
  <c r="D116" i="14"/>
  <c r="D117" i="14"/>
  <c r="D97" i="14"/>
  <c r="D98" i="14"/>
  <c r="D99" i="14"/>
  <c r="D100" i="14"/>
  <c r="D101" i="14"/>
  <c r="D102" i="14"/>
  <c r="D103" i="14"/>
  <c r="D104" i="14"/>
  <c r="D105" i="14"/>
  <c r="D96" i="14"/>
  <c r="D70" i="14"/>
  <c r="D71" i="14"/>
  <c r="D72" i="14"/>
  <c r="D73" i="14"/>
  <c r="D74" i="14"/>
  <c r="D75" i="14"/>
  <c r="D76" i="14"/>
  <c r="D79" i="14"/>
  <c r="D80" i="14"/>
  <c r="D81" i="14"/>
  <c r="D84" i="14"/>
  <c r="D85" i="14"/>
  <c r="D86" i="14"/>
  <c r="D87" i="14"/>
  <c r="D90" i="14"/>
  <c r="D65" i="14"/>
  <c r="D66" i="14"/>
  <c r="D67" i="14"/>
  <c r="D64" i="14"/>
  <c r="D52" i="14"/>
  <c r="D54" i="14"/>
  <c r="D21" i="14"/>
  <c r="D28" i="14"/>
  <c r="D31" i="14"/>
  <c r="D127" i="14"/>
  <c r="D58" i="14"/>
  <c r="G32" i="12"/>
  <c r="B48" i="12" s="1"/>
  <c r="J32" i="12"/>
  <c r="B49" i="12" s="1"/>
  <c r="D49" i="14" s="1"/>
  <c r="B20" i="12"/>
  <c r="F50" i="14"/>
  <c r="F47" i="14"/>
  <c r="B50" i="14"/>
  <c r="B47" i="14"/>
  <c r="F42" i="14"/>
  <c r="F37" i="14"/>
  <c r="B42" i="14"/>
  <c r="B37" i="14"/>
  <c r="B16" i="14"/>
  <c r="F16" i="14"/>
  <c r="B30" i="14"/>
  <c r="B32" i="14" s="1"/>
  <c r="F30" i="14"/>
  <c r="F32" i="14" s="1"/>
  <c r="H20" i="21" l="1"/>
  <c r="D20" i="19"/>
  <c r="H48" i="21"/>
  <c r="H48" i="20"/>
  <c r="H48" i="19"/>
  <c r="H48" i="14"/>
  <c r="D118" i="21"/>
  <c r="D118" i="20"/>
  <c r="D48" i="14"/>
  <c r="D48" i="19"/>
  <c r="D48" i="20"/>
  <c r="D20" i="14"/>
  <c r="H49" i="14"/>
  <c r="H118" i="14"/>
  <c r="H20" i="19"/>
  <c r="D49" i="19"/>
  <c r="D49" i="20"/>
  <c r="D48" i="21"/>
  <c r="H20" i="14"/>
  <c r="H49" i="19"/>
  <c r="H49" i="20"/>
  <c r="D20" i="20"/>
  <c r="D49" i="21"/>
  <c r="H20" i="20"/>
  <c r="H118" i="20"/>
  <c r="H49" i="21"/>
  <c r="D20" i="21"/>
  <c r="F32" i="19"/>
  <c r="H118" i="19"/>
  <c r="D118" i="19"/>
  <c r="D118" i="14"/>
  <c r="B27" i="12" l="1"/>
  <c r="I25" i="12"/>
  <c r="B40" i="12" s="1"/>
  <c r="L37" i="12"/>
  <c r="B29" i="12" s="1"/>
  <c r="I37" i="12"/>
  <c r="B26" i="12" s="1"/>
  <c r="H37" i="12"/>
  <c r="B25" i="12" s="1"/>
  <c r="G37" i="12"/>
  <c r="B15" i="12" s="1"/>
  <c r="I20" i="12"/>
  <c r="B19" i="12" s="1"/>
  <c r="G20" i="12"/>
  <c r="B18" i="12" s="1"/>
  <c r="H26" i="21" l="1"/>
  <c r="H26" i="14"/>
  <c r="D26" i="14"/>
  <c r="D26" i="21"/>
  <c r="H26" i="20"/>
  <c r="D26" i="20"/>
  <c r="H26" i="19"/>
  <c r="D26" i="19"/>
  <c r="H27" i="20"/>
  <c r="D27" i="20"/>
  <c r="D27" i="14"/>
  <c r="H27" i="19"/>
  <c r="D27" i="19"/>
  <c r="H27" i="21"/>
  <c r="D27" i="21"/>
  <c r="H27" i="14"/>
  <c r="D25" i="19"/>
  <c r="D25" i="14"/>
  <c r="H25" i="14"/>
  <c r="H25" i="21"/>
  <c r="D25" i="21"/>
  <c r="H25" i="20"/>
  <c r="D25" i="20"/>
  <c r="H25" i="19"/>
  <c r="H18" i="20"/>
  <c r="H18" i="19"/>
  <c r="D18" i="19"/>
  <c r="H18" i="14"/>
  <c r="D18" i="14"/>
  <c r="H18" i="21"/>
  <c r="D18" i="21"/>
  <c r="D18" i="20"/>
  <c r="D29" i="19"/>
  <c r="H29" i="21"/>
  <c r="D29" i="21"/>
  <c r="H29" i="20"/>
  <c r="D29" i="14"/>
  <c r="D29" i="20"/>
  <c r="H29" i="14"/>
  <c r="H29" i="19"/>
  <c r="D19" i="19"/>
  <c r="H19" i="21"/>
  <c r="D19" i="21"/>
  <c r="H19" i="20"/>
  <c r="D19" i="14"/>
  <c r="D19" i="20"/>
  <c r="H19" i="14"/>
  <c r="H19" i="19"/>
  <c r="H40" i="14"/>
  <c r="H40" i="21"/>
  <c r="H40" i="19"/>
  <c r="D40" i="21"/>
  <c r="D40" i="19"/>
  <c r="D40" i="14"/>
  <c r="H40" i="20"/>
  <c r="D40" i="20"/>
  <c r="D15" i="21"/>
  <c r="D15" i="20"/>
  <c r="D15" i="19"/>
  <c r="B14" i="12"/>
  <c r="B24" i="12"/>
  <c r="B30" i="12"/>
  <c r="J25" i="12"/>
  <c r="B41" i="12" s="1"/>
  <c r="H41" i="21" l="1"/>
  <c r="H41" i="19"/>
  <c r="D41" i="21"/>
  <c r="D41" i="19"/>
  <c r="H41" i="20"/>
  <c r="D41" i="20"/>
  <c r="H41" i="14"/>
  <c r="D41" i="14"/>
  <c r="D30" i="20"/>
  <c r="H30" i="14"/>
  <c r="D30" i="19"/>
  <c r="D30" i="14"/>
  <c r="H30" i="21"/>
  <c r="H30" i="19"/>
  <c r="H30" i="20"/>
  <c r="D30" i="21"/>
  <c r="H24" i="19"/>
  <c r="H24" i="20"/>
  <c r="D24" i="19"/>
  <c r="H24" i="14"/>
  <c r="H24" i="21"/>
  <c r="D24" i="21"/>
  <c r="D24" i="20"/>
  <c r="D24" i="14"/>
  <c r="D14" i="21"/>
  <c r="D14" i="20"/>
  <c r="D14" i="19"/>
  <c r="H25" i="12"/>
  <c r="B39" i="12" s="1"/>
  <c r="G25" i="12"/>
  <c r="B38" i="12" s="1"/>
  <c r="H38" i="21" l="1"/>
  <c r="H38" i="19"/>
  <c r="D38" i="21"/>
  <c r="D38" i="19"/>
  <c r="H38" i="20"/>
  <c r="H38" i="14"/>
  <c r="D38" i="20"/>
  <c r="D38" i="14"/>
  <c r="H39" i="20"/>
  <c r="H39" i="19"/>
  <c r="D39" i="20"/>
  <c r="H39" i="14"/>
  <c r="D39" i="14"/>
  <c r="H39" i="21"/>
  <c r="D39" i="21"/>
  <c r="D39" i="19"/>
  <c r="D92" i="14" l="1"/>
  <c r="D126" i="14" s="1"/>
  <c r="D128" i="14" s="1"/>
  <c r="D130" i="14" s="1"/>
  <c r="D143" i="14" s="1"/>
  <c r="D92" i="20"/>
  <c r="H92" i="20"/>
  <c r="H126" i="20" s="1"/>
  <c r="H128" i="20" s="1"/>
  <c r="H130" i="20" s="1"/>
  <c r="H143" i="20" s="1"/>
  <c r="H92" i="19"/>
  <c r="H126" i="19" s="1"/>
  <c r="H128" i="19" s="1"/>
  <c r="H130" i="19" s="1"/>
  <c r="H143" i="19" s="1"/>
  <c r="D92" i="21"/>
  <c r="D126" i="21" s="1"/>
  <c r="D128" i="21" s="1"/>
  <c r="D130" i="21" s="1"/>
  <c r="D143" i="21" s="1"/>
  <c r="H92" i="21"/>
  <c r="H126" i="21" s="1"/>
  <c r="H128" i="21" s="1"/>
  <c r="H130" i="21" s="1"/>
  <c r="H143" i="21" s="1"/>
  <c r="D92" i="19"/>
  <c r="D126" i="19" s="1"/>
  <c r="D128" i="19" s="1"/>
  <c r="D130" i="19" s="1"/>
  <c r="D143" i="19" s="1"/>
  <c r="D126" i="20"/>
  <c r="D128" i="20" s="1"/>
  <c r="D130" i="20" s="1"/>
  <c r="D143" i="20" s="1"/>
  <c r="H92" i="14"/>
  <c r="H126" i="14" s="1"/>
  <c r="H128" i="14" s="1"/>
  <c r="H130" i="14" s="1"/>
  <c r="H143"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UW Extension</author>
  </authors>
  <commentList>
    <comment ref="G19" authorId="0" shapeId="0" xr:uid="{92074176-0935-4B12-A8B4-9D603727590A}">
      <text>
        <r>
          <rPr>
            <b/>
            <sz val="8"/>
            <color rgb="FF000000"/>
            <rFont val="Tahoma"/>
            <family val="2"/>
          </rPr>
          <t>Enter price / ton for each fertilzer used</t>
        </r>
        <r>
          <rPr>
            <sz val="8"/>
            <color rgb="FF000000"/>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UW Extension</author>
    <author>Anne Pfeiffer</author>
    <author>cheiman</author>
  </authors>
  <commentList>
    <comment ref="B18" authorId="0" shapeId="0" xr:uid="{4D02E18E-9E85-43C7-B895-6CA8BFAC12CA}">
      <text>
        <r>
          <rPr>
            <b/>
            <sz val="8"/>
            <color indexed="81"/>
            <rFont val="Tahoma"/>
            <family val="2"/>
          </rPr>
          <t>Enter lbs of each fertilizer applied</t>
        </r>
        <r>
          <rPr>
            <sz val="8"/>
            <color indexed="81"/>
            <rFont val="Tahoma"/>
            <family val="2"/>
          </rPr>
          <t xml:space="preserve">
</t>
        </r>
      </text>
    </comment>
    <comment ref="F18" authorId="0" shapeId="0" xr:uid="{25572202-6B9A-4256-8D1C-BA3A0C209173}">
      <text>
        <r>
          <rPr>
            <b/>
            <sz val="8"/>
            <color indexed="81"/>
            <rFont val="Tahoma"/>
            <family val="2"/>
          </rPr>
          <t>Enter lbs of each fertilizer applied</t>
        </r>
        <r>
          <rPr>
            <sz val="8"/>
            <color indexed="81"/>
            <rFont val="Tahoma"/>
            <family val="2"/>
          </rPr>
          <t xml:space="preserve">
</t>
        </r>
      </text>
    </comment>
    <comment ref="B30" authorId="0" shapeId="0" xr:uid="{A612A247-3702-4DC2-9329-18C2E89BE272}">
      <text>
        <r>
          <rPr>
            <b/>
            <sz val="8"/>
            <color indexed="81"/>
            <rFont val="Tahoma"/>
            <family val="2"/>
          </rPr>
          <t xml:space="preserve">
Pounds of N applied as MAP, DAP, 10-34-0 and /or 12-40-0 10S 1Zn
</t>
        </r>
      </text>
    </comment>
    <comment ref="F30" authorId="0" shapeId="0" xr:uid="{337159E0-7D26-4EF5-A8B2-231E8571874A}">
      <text>
        <r>
          <rPr>
            <b/>
            <sz val="8"/>
            <color indexed="81"/>
            <rFont val="Tahoma"/>
            <family val="2"/>
          </rPr>
          <t xml:space="preserve">
Pounds of N applied as MAP, DAP, 10-34-0 and /or 12-40-0 10S 1Zn
</t>
        </r>
      </text>
    </comment>
    <comment ref="A34" authorId="0" shapeId="0" xr:uid="{4E9CC879-0454-46D3-A630-30B9D184DFD8}">
      <text>
        <r>
          <rPr>
            <b/>
            <sz val="8"/>
            <color indexed="81"/>
            <rFont val="Tahoma"/>
            <family val="2"/>
          </rPr>
          <t xml:space="preserve">
N applied as MAP is automatically added to bottom of Nitrogen fertilzer
</t>
        </r>
        <r>
          <rPr>
            <sz val="8"/>
            <color indexed="81"/>
            <rFont val="Tahoma"/>
            <family val="2"/>
          </rPr>
          <t xml:space="preserve">
</t>
        </r>
      </text>
    </comment>
    <comment ref="B34" authorId="0" shapeId="0" xr:uid="{7C47DAC0-8E8B-4D3A-BFBF-9D3F033900EA}">
      <text>
        <r>
          <rPr>
            <b/>
            <sz val="8"/>
            <color indexed="81"/>
            <rFont val="Tahoma"/>
            <family val="2"/>
          </rPr>
          <t>UW Extension:</t>
        </r>
        <r>
          <rPr>
            <sz val="8"/>
            <color indexed="81"/>
            <rFont val="Tahoma"/>
            <family val="2"/>
          </rPr>
          <t xml:space="preserve">
Enter units of each nutrient applied
</t>
        </r>
      </text>
    </comment>
    <comment ref="F34" authorId="0" shapeId="0" xr:uid="{04FB9AD5-2B26-4C2D-B3B9-B67C775F57EA}">
      <text>
        <r>
          <rPr>
            <b/>
            <sz val="8"/>
            <color indexed="81"/>
            <rFont val="Tahoma"/>
            <family val="2"/>
          </rPr>
          <t>UW Extension:</t>
        </r>
        <r>
          <rPr>
            <sz val="8"/>
            <color indexed="81"/>
            <rFont val="Tahoma"/>
            <family val="2"/>
          </rPr>
          <t xml:space="preserve">
Enter units of each nutrient applied
</t>
        </r>
      </text>
    </comment>
    <comment ref="A35" authorId="1" shapeId="0" xr:uid="{36EB2906-CFB2-4A22-A41C-1A883A7450A1}">
      <text>
        <r>
          <rPr>
            <sz val="10"/>
            <rFont val="Arial"/>
          </rPr>
          <t>Anne Pfeiffer:
Typical removal rate is 0.38 lb P per bushel (150 bu corn yield requires 57 lbs P application)</t>
        </r>
      </text>
    </comment>
    <comment ref="A39" authorId="0" shapeId="0" xr:uid="{0A101237-73F3-4A04-A544-E0C6EFC12E7A}">
      <text>
        <r>
          <rPr>
            <b/>
            <sz val="8"/>
            <color indexed="81"/>
            <rFont val="Tahoma"/>
            <family val="2"/>
          </rPr>
          <t>UW Extension:
N applied as DAP is automatically added at the bottom of Nitrogen fertilzier section</t>
        </r>
      </text>
    </comment>
    <comment ref="A45" authorId="1" shapeId="0" xr:uid="{2DE847D1-1F76-4C13-BBB8-887AD004CD41}">
      <text>
        <r>
          <rPr>
            <sz val="10"/>
            <rFont val="Arial"/>
          </rPr>
          <t>Anne Pfeiffer:
Typical removal rate is 0.29 lb K per bushel (150 bu corn yield requires 44 lbs K application)</t>
        </r>
      </text>
    </comment>
    <comment ref="A46" authorId="1" shapeId="0" xr:uid="{A89FF0DF-3A46-45F7-8D8B-A89167358D28}">
      <text>
        <r>
          <rPr>
            <sz val="10"/>
            <rFont val="Arial"/>
          </rPr>
          <t>Anne Pfeiffer:
Manure K credit is 11 lbs per 1000/gal</t>
        </r>
      </text>
    </comment>
    <comment ref="A52" authorId="1" shapeId="0" xr:uid="{980B52C1-E021-4536-9587-BB4AE8234C22}">
      <text>
        <r>
          <rPr>
            <sz val="10"/>
            <rFont val="Arial"/>
          </rPr>
          <t>Anne Pfeiffer:
Credit 1 lb sulfur per ton of semi-solid manure or 1000 gallons of liquid manure.</t>
        </r>
      </text>
    </comment>
    <comment ref="B54" authorId="0" shapeId="0" xr:uid="{5A62F79E-1DD1-4227-8A92-7E42BDB80142}">
      <text>
        <r>
          <rPr>
            <b/>
            <sz val="8"/>
            <color indexed="81"/>
            <rFont val="Tahoma"/>
            <family val="2"/>
          </rPr>
          <t>Enter tons applied per acre</t>
        </r>
      </text>
    </comment>
    <comment ref="F54" authorId="0" shapeId="0" xr:uid="{B6471E76-FFF6-4407-97F8-D496D8D70150}">
      <text>
        <r>
          <rPr>
            <b/>
            <sz val="8"/>
            <color indexed="81"/>
            <rFont val="Tahoma"/>
            <family val="2"/>
          </rPr>
          <t>Enter tons applied per acre</t>
        </r>
      </text>
    </comment>
    <comment ref="B60" authorId="0" shapeId="0" xr:uid="{39FF4AD1-68AA-4316-AE23-99F45FAC6444}">
      <text>
        <r>
          <rPr>
            <b/>
            <sz val="8"/>
            <color indexed="81"/>
            <rFont val="Tahoma"/>
            <family val="2"/>
          </rPr>
          <t>Enter planted population</t>
        </r>
      </text>
    </comment>
    <comment ref="F60" authorId="0" shapeId="0" xr:uid="{BD3672C3-7C55-479A-8285-F592AB73F94F}">
      <text>
        <r>
          <rPr>
            <b/>
            <sz val="8"/>
            <color indexed="81"/>
            <rFont val="Tahoma"/>
            <family val="2"/>
          </rPr>
          <t>Enter planted population</t>
        </r>
      </text>
    </comment>
    <comment ref="B64" authorId="0" shapeId="0" xr:uid="{A5BEA549-49C3-4446-8C56-EFC68EA43866}">
      <text>
        <r>
          <rPr>
            <b/>
            <sz val="8"/>
            <color indexed="81"/>
            <rFont val="Tahoma"/>
            <family val="2"/>
          </rPr>
          <t xml:space="preserve">Enter number of times each tillage or service is used </t>
        </r>
        <r>
          <rPr>
            <sz val="8"/>
            <color indexed="81"/>
            <rFont val="Tahoma"/>
            <family val="2"/>
          </rPr>
          <t xml:space="preserve">
</t>
        </r>
      </text>
    </comment>
    <comment ref="F64" authorId="0" shapeId="0" xr:uid="{20833C06-C0DA-44CC-8F44-E18EBE7A72D0}">
      <text>
        <r>
          <rPr>
            <b/>
            <sz val="8"/>
            <color indexed="81"/>
            <rFont val="Tahoma"/>
            <family val="2"/>
          </rPr>
          <t xml:space="preserve">Enter number of times each tillage or service is used </t>
        </r>
        <r>
          <rPr>
            <sz val="8"/>
            <color indexed="81"/>
            <rFont val="Tahoma"/>
            <family val="2"/>
          </rPr>
          <t xml:space="preserve">
</t>
        </r>
      </text>
    </comment>
    <comment ref="B89" authorId="0" shapeId="0" xr:uid="{1C979700-4267-48A4-A16A-C5D4F14D4B3B}">
      <text>
        <r>
          <rPr>
            <sz val="8"/>
            <color indexed="81"/>
            <rFont val="Tahoma"/>
            <family val="2"/>
          </rPr>
          <t xml:space="preserve">
Enter 1 if you have irrigation
Enter 0 if you do not have irrigation
</t>
        </r>
      </text>
    </comment>
    <comment ref="F89" authorId="0" shapeId="0" xr:uid="{FD031E9F-0D72-4B9D-88CF-A7916BC6C04C}">
      <text>
        <r>
          <rPr>
            <sz val="8"/>
            <color indexed="81"/>
            <rFont val="Tahoma"/>
            <family val="2"/>
          </rPr>
          <t xml:space="preserve">
Enter 1 if you have irrigation
Enter 0 if you do not have irrigation
</t>
        </r>
      </text>
    </comment>
    <comment ref="B90" authorId="0" shapeId="0" xr:uid="{C7EE489A-01CB-4D1F-8676-C055F5C47596}">
      <text>
        <r>
          <rPr>
            <sz val="8"/>
            <color indexed="81"/>
            <rFont val="Tahoma"/>
            <family val="2"/>
          </rPr>
          <t xml:space="preserve">
Enter inches of water applied by irrigation
</t>
        </r>
      </text>
    </comment>
    <comment ref="F90" authorId="0" shapeId="0" xr:uid="{28331C54-A1F1-4CB9-BAD1-2C6ED9458F9D}">
      <text>
        <r>
          <rPr>
            <sz val="8"/>
            <color indexed="81"/>
            <rFont val="Tahoma"/>
            <family val="2"/>
          </rPr>
          <t xml:space="preserve">
Enter inches of water applied by irrigation
</t>
        </r>
      </text>
    </comment>
    <comment ref="B96" authorId="0" shapeId="0" xr:uid="{260777E5-BAE5-4B7F-A4BF-C17FDCFEFC02}">
      <text>
        <r>
          <rPr>
            <b/>
            <sz val="8"/>
            <color indexed="81"/>
            <rFont val="Tahoma"/>
            <family val="2"/>
          </rPr>
          <t xml:space="preserve">Enter the number of times each tillage method is used
</t>
        </r>
      </text>
    </comment>
    <comment ref="F96" authorId="0" shapeId="0" xr:uid="{FDB31A4C-8E9B-4EE7-944A-8FAC046E98B1}">
      <text>
        <r>
          <rPr>
            <b/>
            <sz val="8"/>
            <color indexed="81"/>
            <rFont val="Tahoma"/>
            <family val="2"/>
          </rPr>
          <t xml:space="preserve">Enter the number of times each tillage method is used
</t>
        </r>
      </text>
    </comment>
    <comment ref="B122" authorId="2" shapeId="0" xr:uid="{5CFF8C0E-45BF-4756-9B1C-D97A9CBE4EEA}">
      <text>
        <r>
          <rPr>
            <b/>
            <sz val="8"/>
            <color indexed="81"/>
            <rFont val="Tahoma"/>
            <family val="2"/>
          </rPr>
          <t>number of points drying 
Example: 20% wet corn  - 15% dry corn = 5 points</t>
        </r>
      </text>
    </comment>
    <comment ref="D122" authorId="2" shapeId="0" xr:uid="{DCE0778C-E8E4-4984-91F1-9EA0DC472225}">
      <text>
        <r>
          <rPr>
            <sz val="8"/>
            <color indexed="81"/>
            <rFont val="Tahoma"/>
            <family val="2"/>
          </rPr>
          <t xml:space="preserve">
=number of points x cost per point x yield
</t>
        </r>
      </text>
    </comment>
    <comment ref="F122" authorId="2" shapeId="0" xr:uid="{9E339B12-AAC1-4089-89E3-CAD3C241994D}">
      <text>
        <r>
          <rPr>
            <b/>
            <sz val="8"/>
            <color indexed="81"/>
            <rFont val="Tahoma"/>
            <family val="2"/>
          </rPr>
          <t>number of points drying 
Example: 20% wet corn  - 15% dry corn = 5 points</t>
        </r>
      </text>
    </comment>
    <comment ref="H122" authorId="2" shapeId="0" xr:uid="{DD81320A-262F-4008-B3A0-137169E9AF3A}">
      <text>
        <r>
          <rPr>
            <sz val="8"/>
            <color indexed="81"/>
            <rFont val="Tahoma"/>
            <family val="2"/>
          </rPr>
          <t xml:space="preserve">
=number of points x cost per point x yield
</t>
        </r>
      </text>
    </comment>
    <comment ref="B123" authorId="0" shapeId="0" xr:uid="{A44C72F7-7929-4EE0-829F-1ECE92673561}">
      <text>
        <r>
          <rPr>
            <b/>
            <sz val="8"/>
            <color indexed="81"/>
            <rFont val="Tahoma"/>
            <family val="2"/>
          </rPr>
          <t xml:space="preserve">
</t>
        </r>
        <r>
          <rPr>
            <b/>
            <sz val="8"/>
            <color indexed="81"/>
            <rFont val="Tahoma"/>
            <family val="2"/>
          </rPr>
          <t>A (1)  indicates that you are including a cost per acre to haul grain.
Type (0) if you don't want to include the cost of trucking</t>
        </r>
      </text>
    </comment>
    <comment ref="D123" authorId="2" shapeId="0" xr:uid="{C9938F8A-FE3F-436D-9783-32E1058C153B}">
      <text>
        <r>
          <rPr>
            <b/>
            <sz val="8"/>
            <color indexed="81"/>
            <rFont val="Tahoma"/>
            <family val="2"/>
          </rPr>
          <t xml:space="preserve">
=cost per bushel x yield </t>
        </r>
      </text>
    </comment>
    <comment ref="F123" authorId="0" shapeId="0" xr:uid="{D6E02E46-9D94-43C0-BA6F-0FB35867F381}">
      <text>
        <r>
          <rPr>
            <b/>
            <sz val="8"/>
            <color indexed="81"/>
            <rFont val="Tahoma"/>
            <family val="2"/>
          </rPr>
          <t xml:space="preserve">
</t>
        </r>
        <r>
          <rPr>
            <b/>
            <sz val="8"/>
            <color indexed="81"/>
            <rFont val="Tahoma"/>
            <family val="2"/>
          </rPr>
          <t>A (1)  indicates that you are including a cost per acre to haul grain.
Type (0) if you don't want to include the cost of trucking</t>
        </r>
      </text>
    </comment>
    <comment ref="H123" authorId="2" shapeId="0" xr:uid="{3325F446-85B0-4318-AA7A-C9DBB47DD5F3}">
      <text>
        <r>
          <rPr>
            <b/>
            <sz val="8"/>
            <color indexed="81"/>
            <rFont val="Tahoma"/>
            <family val="2"/>
          </rPr>
          <t xml:space="preserve">
=cost per bushel x yield </t>
        </r>
      </text>
    </comment>
    <comment ref="B134" authorId="2" shapeId="0" xr:uid="{15F3D25C-89BA-46CC-AA60-7367C1ED7F03}">
      <text>
        <r>
          <rPr>
            <b/>
            <sz val="8"/>
            <color indexed="81"/>
            <rFont val="Tahoma"/>
            <family val="2"/>
          </rPr>
          <t xml:space="preserve">
 Yield per acre</t>
        </r>
      </text>
    </comment>
    <comment ref="F134" authorId="2" shapeId="0" xr:uid="{4F00C1BB-FA40-4A01-9985-564F5D70EE19}">
      <text>
        <r>
          <rPr>
            <b/>
            <sz val="8"/>
            <color indexed="81"/>
            <rFont val="Tahoma"/>
            <family val="2"/>
          </rPr>
          <t xml:space="preserve">
 Yield per acre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UW Extension</author>
    <author>Anne Pfeiffer</author>
    <author>cheiman</author>
  </authors>
  <commentList>
    <comment ref="B18" authorId="0" shapeId="0" xr:uid="{6B95E3A8-5EA8-4149-8783-2EB84D01B98F}">
      <text>
        <r>
          <rPr>
            <b/>
            <sz val="8"/>
            <color indexed="81"/>
            <rFont val="Tahoma"/>
            <family val="2"/>
          </rPr>
          <t>Enter lbs of each fertilizer applied</t>
        </r>
        <r>
          <rPr>
            <sz val="8"/>
            <color indexed="81"/>
            <rFont val="Tahoma"/>
            <family val="2"/>
          </rPr>
          <t xml:space="preserve">
</t>
        </r>
      </text>
    </comment>
    <comment ref="F18" authorId="0" shapeId="0" xr:uid="{5A32F600-0722-439C-8D3F-DF3E7DD19243}">
      <text>
        <r>
          <rPr>
            <b/>
            <sz val="8"/>
            <color indexed="81"/>
            <rFont val="Tahoma"/>
            <family val="2"/>
          </rPr>
          <t>Enter lbs of each fertilizer applied</t>
        </r>
        <r>
          <rPr>
            <sz val="8"/>
            <color indexed="81"/>
            <rFont val="Tahoma"/>
            <family val="2"/>
          </rPr>
          <t xml:space="preserve">
</t>
        </r>
      </text>
    </comment>
    <comment ref="B30" authorId="0" shapeId="0" xr:uid="{A4C94D6C-46E1-4F8C-BB28-FF812D7BD6D2}">
      <text>
        <r>
          <rPr>
            <b/>
            <sz val="8"/>
            <color indexed="81"/>
            <rFont val="Tahoma"/>
            <family val="2"/>
          </rPr>
          <t xml:space="preserve">
Pounds of N applied as MAP, DAP, 10-34-0 and /or 12-40-0 10S 1Zn
</t>
        </r>
      </text>
    </comment>
    <comment ref="F30" authorId="0" shapeId="0" xr:uid="{F7E2CB5A-2B00-406C-BB48-A897C37F765D}">
      <text>
        <r>
          <rPr>
            <b/>
            <sz val="8"/>
            <color indexed="81"/>
            <rFont val="Tahoma"/>
            <family val="2"/>
          </rPr>
          <t xml:space="preserve">
Pounds of N applied as MAP, DAP, 10-34-0 and /or 12-40-0 10S 1Zn
</t>
        </r>
      </text>
    </comment>
    <comment ref="A34" authorId="0" shapeId="0" xr:uid="{F9495015-A736-4900-9267-B0E5C496408B}">
      <text>
        <r>
          <rPr>
            <b/>
            <sz val="8"/>
            <color indexed="81"/>
            <rFont val="Tahoma"/>
            <family val="2"/>
          </rPr>
          <t xml:space="preserve">
N applied as MAP is automatically added to bottom of Nitrogen fertilzer
</t>
        </r>
        <r>
          <rPr>
            <sz val="8"/>
            <color indexed="81"/>
            <rFont val="Tahoma"/>
            <family val="2"/>
          </rPr>
          <t xml:space="preserve">
</t>
        </r>
      </text>
    </comment>
    <comment ref="B34" authorId="0" shapeId="0" xr:uid="{4D9B0E76-3FD3-4ADC-B74D-2847326549BA}">
      <text>
        <r>
          <rPr>
            <b/>
            <sz val="8"/>
            <color indexed="81"/>
            <rFont val="Tahoma"/>
            <family val="2"/>
          </rPr>
          <t>UW Extension:</t>
        </r>
        <r>
          <rPr>
            <sz val="8"/>
            <color indexed="81"/>
            <rFont val="Tahoma"/>
            <family val="2"/>
          </rPr>
          <t xml:space="preserve">
Enter units of each nutrient applied
</t>
        </r>
      </text>
    </comment>
    <comment ref="F34" authorId="0" shapeId="0" xr:uid="{D2B9672A-E3D6-44EB-840E-B773FD30C634}">
      <text>
        <r>
          <rPr>
            <b/>
            <sz val="8"/>
            <color indexed="81"/>
            <rFont val="Tahoma"/>
            <family val="2"/>
          </rPr>
          <t>UW Extension:</t>
        </r>
        <r>
          <rPr>
            <sz val="8"/>
            <color indexed="81"/>
            <rFont val="Tahoma"/>
            <family val="2"/>
          </rPr>
          <t xml:space="preserve">
Enter units of each nutrient applied
</t>
        </r>
      </text>
    </comment>
    <comment ref="A35" authorId="1" shapeId="0" xr:uid="{E3AF2F95-BB99-4E1A-AD04-E4BD34C2637D}">
      <text>
        <r>
          <rPr>
            <sz val="10"/>
            <rFont val="Arial"/>
          </rPr>
          <t>Anne Pfeiffer:
Typical removal rate is 0.38 lb P per bushel (150 bu corn yield requires 57 lbs P application)</t>
        </r>
      </text>
    </comment>
    <comment ref="A39" authorId="0" shapeId="0" xr:uid="{89381F42-FDEE-40A5-95FC-588C92702438}">
      <text>
        <r>
          <rPr>
            <b/>
            <sz val="8"/>
            <color indexed="81"/>
            <rFont val="Tahoma"/>
            <family val="2"/>
          </rPr>
          <t>UW Extension:
N applied as DAP is automatically added at the bottom of Nitrogen fertilzier section</t>
        </r>
      </text>
    </comment>
    <comment ref="A45" authorId="1" shapeId="0" xr:uid="{28FFFA2D-7868-4B64-A562-5CF9077967B9}">
      <text>
        <r>
          <rPr>
            <sz val="10"/>
            <rFont val="Arial"/>
          </rPr>
          <t>Anne Pfeiffer:
Typical removal rate is 0.29 lb K per bushel (150 bu corn yield requires 44 lbs K application)</t>
        </r>
      </text>
    </comment>
    <comment ref="A46" authorId="1" shapeId="0" xr:uid="{2D0A5C7F-8890-466D-9115-F25FCF21329D}">
      <text>
        <r>
          <rPr>
            <sz val="10"/>
            <rFont val="Arial"/>
          </rPr>
          <t>Anne Pfeiffer:
Manure K credit is 11 lbs per 1000/gal</t>
        </r>
      </text>
    </comment>
    <comment ref="A52" authorId="1" shapeId="0" xr:uid="{BF258F06-2B72-40D3-9BA4-1655CF655797}">
      <text>
        <r>
          <rPr>
            <sz val="10"/>
            <rFont val="Arial"/>
          </rPr>
          <t>Anne Pfeiffer:
Credit 1 lb sulfur per ton of semi-solid manure or 1000 gallons of liquid manure.</t>
        </r>
      </text>
    </comment>
    <comment ref="B54" authorId="0" shapeId="0" xr:uid="{3EC787B9-B7F0-4240-B6D1-9982765C5D38}">
      <text>
        <r>
          <rPr>
            <b/>
            <sz val="8"/>
            <color indexed="81"/>
            <rFont val="Tahoma"/>
            <family val="2"/>
          </rPr>
          <t>Enter tons applied per acre</t>
        </r>
      </text>
    </comment>
    <comment ref="F54" authorId="0" shapeId="0" xr:uid="{2CFA2420-F47E-4D43-9781-A0EB4D64C60E}">
      <text>
        <r>
          <rPr>
            <b/>
            <sz val="8"/>
            <color indexed="81"/>
            <rFont val="Tahoma"/>
            <family val="2"/>
          </rPr>
          <t>Enter tons applied per acre</t>
        </r>
      </text>
    </comment>
    <comment ref="B60" authorId="0" shapeId="0" xr:uid="{B334C8B1-6C5E-40B1-8A85-A15A3A57C8F6}">
      <text>
        <r>
          <rPr>
            <b/>
            <sz val="8"/>
            <color indexed="81"/>
            <rFont val="Tahoma"/>
            <family val="2"/>
          </rPr>
          <t>Enter planted population</t>
        </r>
      </text>
    </comment>
    <comment ref="F60" authorId="0" shapeId="0" xr:uid="{E6B7DF4F-7D3D-4E34-91B1-4285A38108CD}">
      <text>
        <r>
          <rPr>
            <b/>
            <sz val="8"/>
            <color indexed="81"/>
            <rFont val="Tahoma"/>
            <family val="2"/>
          </rPr>
          <t>Enter planted population</t>
        </r>
      </text>
    </comment>
    <comment ref="B64" authorId="0" shapeId="0" xr:uid="{61E7DB50-EDF8-4878-A7E0-48E62F608A15}">
      <text>
        <r>
          <rPr>
            <b/>
            <sz val="8"/>
            <color indexed="81"/>
            <rFont val="Tahoma"/>
            <family val="2"/>
          </rPr>
          <t xml:space="preserve">Enter number of times each tillage or service is used </t>
        </r>
        <r>
          <rPr>
            <sz val="8"/>
            <color indexed="81"/>
            <rFont val="Tahoma"/>
            <family val="2"/>
          </rPr>
          <t xml:space="preserve">
</t>
        </r>
      </text>
    </comment>
    <comment ref="F64" authorId="0" shapeId="0" xr:uid="{2644DB9F-CA91-431B-95C7-C832435893AB}">
      <text>
        <r>
          <rPr>
            <b/>
            <sz val="8"/>
            <color indexed="81"/>
            <rFont val="Tahoma"/>
            <family val="2"/>
          </rPr>
          <t xml:space="preserve">Enter number of times each tillage or service is used </t>
        </r>
        <r>
          <rPr>
            <sz val="8"/>
            <color indexed="81"/>
            <rFont val="Tahoma"/>
            <family val="2"/>
          </rPr>
          <t xml:space="preserve">
</t>
        </r>
      </text>
    </comment>
    <comment ref="B89" authorId="0" shapeId="0" xr:uid="{9E9C79CB-F917-4118-950E-B08400D1B462}">
      <text>
        <r>
          <rPr>
            <sz val="8"/>
            <color indexed="81"/>
            <rFont val="Tahoma"/>
            <family val="2"/>
          </rPr>
          <t xml:space="preserve">
Enter 1 if you have irrigation
Enter 0 if you do not have irrigation
</t>
        </r>
      </text>
    </comment>
    <comment ref="F89" authorId="0" shapeId="0" xr:uid="{308A6359-7B0B-472A-BAFA-EAF16210827A}">
      <text>
        <r>
          <rPr>
            <sz val="8"/>
            <color indexed="81"/>
            <rFont val="Tahoma"/>
            <family val="2"/>
          </rPr>
          <t xml:space="preserve">
Enter 1 if you have irrigation
Enter 0 if you do not have irrigation
</t>
        </r>
      </text>
    </comment>
    <comment ref="B90" authorId="0" shapeId="0" xr:uid="{B1BD61A9-4ECB-4809-8EE6-F665736472BE}">
      <text>
        <r>
          <rPr>
            <sz val="8"/>
            <color indexed="81"/>
            <rFont val="Tahoma"/>
            <family val="2"/>
          </rPr>
          <t xml:space="preserve">
Enter inches of water applied by irrigation
</t>
        </r>
      </text>
    </comment>
    <comment ref="F90" authorId="0" shapeId="0" xr:uid="{C6DA7DF2-E858-44BD-B85C-BCD74CB674D1}">
      <text>
        <r>
          <rPr>
            <sz val="8"/>
            <color indexed="81"/>
            <rFont val="Tahoma"/>
            <family val="2"/>
          </rPr>
          <t xml:space="preserve">
Enter inches of water applied by irrigation
</t>
        </r>
      </text>
    </comment>
    <comment ref="B96" authorId="0" shapeId="0" xr:uid="{DB7ACF45-2D81-4523-BDF8-56374D27EA1B}">
      <text>
        <r>
          <rPr>
            <b/>
            <sz val="8"/>
            <color indexed="81"/>
            <rFont val="Tahoma"/>
            <family val="2"/>
          </rPr>
          <t xml:space="preserve">Enter the number of times each tillage method is used
</t>
        </r>
      </text>
    </comment>
    <comment ref="F96" authorId="0" shapeId="0" xr:uid="{893E0A54-EB5B-43D0-A8EB-7A56ED7749F7}">
      <text>
        <r>
          <rPr>
            <b/>
            <sz val="8"/>
            <color indexed="81"/>
            <rFont val="Tahoma"/>
            <family val="2"/>
          </rPr>
          <t xml:space="preserve">Enter the number of times each tillage method is used
</t>
        </r>
      </text>
    </comment>
    <comment ref="B122" authorId="2" shapeId="0" xr:uid="{C690CD60-CFF2-493B-ABD9-7BB6FE2ECF3F}">
      <text>
        <r>
          <rPr>
            <b/>
            <sz val="8"/>
            <color indexed="81"/>
            <rFont val="Tahoma"/>
            <family val="2"/>
          </rPr>
          <t>number of points drying 
Example: 20% wet corn  - 15% dry corn = 5 points</t>
        </r>
      </text>
    </comment>
    <comment ref="D122" authorId="2" shapeId="0" xr:uid="{994AA5A2-C291-477A-B55C-6405AEB50B49}">
      <text>
        <r>
          <rPr>
            <sz val="8"/>
            <color indexed="81"/>
            <rFont val="Tahoma"/>
            <family val="2"/>
          </rPr>
          <t xml:space="preserve">
=number of points x cost per point x yield
</t>
        </r>
      </text>
    </comment>
    <comment ref="F122" authorId="2" shapeId="0" xr:uid="{ECA44ACC-2610-413E-A420-10697062CE55}">
      <text>
        <r>
          <rPr>
            <b/>
            <sz val="8"/>
            <color indexed="81"/>
            <rFont val="Tahoma"/>
            <family val="2"/>
          </rPr>
          <t>number of points drying 
Example: 20% wet corn  - 15% dry corn = 5 points</t>
        </r>
      </text>
    </comment>
    <comment ref="H122" authorId="2" shapeId="0" xr:uid="{C953A974-E44E-40C4-A261-7BFEC9FB4F79}">
      <text>
        <r>
          <rPr>
            <sz val="8"/>
            <color indexed="81"/>
            <rFont val="Tahoma"/>
            <family val="2"/>
          </rPr>
          <t xml:space="preserve">
=number of points x cost per point x yield
</t>
        </r>
      </text>
    </comment>
    <comment ref="B123" authorId="0" shapeId="0" xr:uid="{7A37848F-77E6-4B71-B68B-9C2809C4F64E}">
      <text>
        <r>
          <rPr>
            <b/>
            <sz val="8"/>
            <color indexed="81"/>
            <rFont val="Tahoma"/>
            <family val="2"/>
          </rPr>
          <t xml:space="preserve">
</t>
        </r>
        <r>
          <rPr>
            <b/>
            <sz val="8"/>
            <color indexed="81"/>
            <rFont val="Tahoma"/>
            <family val="2"/>
          </rPr>
          <t>A (1)  indicates that you are including a cost per acre to haul grain.
Type (0) if you don't want to include the cost of trucking</t>
        </r>
      </text>
    </comment>
    <comment ref="D123" authorId="2" shapeId="0" xr:uid="{1A2B9813-E8B9-4955-8E84-517FA8458984}">
      <text>
        <r>
          <rPr>
            <b/>
            <sz val="8"/>
            <color indexed="81"/>
            <rFont val="Tahoma"/>
            <family val="2"/>
          </rPr>
          <t xml:space="preserve">
=cost per bushel x yield </t>
        </r>
      </text>
    </comment>
    <comment ref="F123" authorId="0" shapeId="0" xr:uid="{4DCB318F-68AB-45D5-8914-2082501676DF}">
      <text>
        <r>
          <rPr>
            <b/>
            <sz val="8"/>
            <color indexed="81"/>
            <rFont val="Tahoma"/>
            <family val="2"/>
          </rPr>
          <t xml:space="preserve">
</t>
        </r>
        <r>
          <rPr>
            <b/>
            <sz val="8"/>
            <color indexed="81"/>
            <rFont val="Tahoma"/>
            <family val="2"/>
          </rPr>
          <t>A (1)  indicates that you are including a cost per acre to haul grain.
Type (0) if you don't want to include the cost of trucking</t>
        </r>
      </text>
    </comment>
    <comment ref="H123" authorId="2" shapeId="0" xr:uid="{D3830B84-7427-4B87-87DC-D846199B2C4E}">
      <text>
        <r>
          <rPr>
            <b/>
            <sz val="8"/>
            <color indexed="81"/>
            <rFont val="Tahoma"/>
            <family val="2"/>
          </rPr>
          <t xml:space="preserve">
=cost per bushel x yield </t>
        </r>
      </text>
    </comment>
    <comment ref="B134" authorId="2" shapeId="0" xr:uid="{E900D2E4-6B0B-4376-9C58-83AE6620AD44}">
      <text>
        <r>
          <rPr>
            <b/>
            <sz val="8"/>
            <color indexed="81"/>
            <rFont val="Tahoma"/>
            <family val="2"/>
          </rPr>
          <t xml:space="preserve">
 Yield per acre</t>
        </r>
      </text>
    </comment>
    <comment ref="F134" authorId="2" shapeId="0" xr:uid="{90A3B1B8-854C-413C-A688-F91A44AED900}">
      <text>
        <r>
          <rPr>
            <b/>
            <sz val="8"/>
            <color indexed="81"/>
            <rFont val="Tahoma"/>
            <family val="2"/>
          </rPr>
          <t xml:space="preserve">
 Yield per acre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UW Extension</author>
    <author>Anne Pfeiffer</author>
    <author>cheiman</author>
  </authors>
  <commentList>
    <comment ref="B18" authorId="0" shapeId="0" xr:uid="{2C5F7EDF-BD87-4232-9742-A69DA9BC2D59}">
      <text>
        <r>
          <rPr>
            <b/>
            <sz val="8"/>
            <color indexed="81"/>
            <rFont val="Tahoma"/>
            <family val="2"/>
          </rPr>
          <t>Enter lbs of each fertilizer applied</t>
        </r>
        <r>
          <rPr>
            <sz val="8"/>
            <color indexed="81"/>
            <rFont val="Tahoma"/>
            <family val="2"/>
          </rPr>
          <t xml:space="preserve">
</t>
        </r>
      </text>
    </comment>
    <comment ref="F18" authorId="0" shapeId="0" xr:uid="{498C53D7-F520-439C-B3B9-7A298A071457}">
      <text>
        <r>
          <rPr>
            <b/>
            <sz val="8"/>
            <color indexed="81"/>
            <rFont val="Tahoma"/>
            <family val="2"/>
          </rPr>
          <t>Enter lbs of each fertilizer applied</t>
        </r>
        <r>
          <rPr>
            <sz val="8"/>
            <color indexed="81"/>
            <rFont val="Tahoma"/>
            <family val="2"/>
          </rPr>
          <t xml:space="preserve">
</t>
        </r>
      </text>
    </comment>
    <comment ref="B30" authorId="0" shapeId="0" xr:uid="{6E57F8E8-FDFE-45E5-B68F-A5519A92B44F}">
      <text>
        <r>
          <rPr>
            <b/>
            <sz val="8"/>
            <color indexed="81"/>
            <rFont val="Tahoma"/>
            <family val="2"/>
          </rPr>
          <t xml:space="preserve">
Pounds of N applied as MAP, DAP, 10-34-0 and /or 12-40-0 10S 1Zn
</t>
        </r>
      </text>
    </comment>
    <comment ref="F30" authorId="0" shapeId="0" xr:uid="{71568B39-3FD6-4522-A64C-9263450AEDF5}">
      <text>
        <r>
          <rPr>
            <b/>
            <sz val="8"/>
            <color indexed="81"/>
            <rFont val="Tahoma"/>
            <family val="2"/>
          </rPr>
          <t xml:space="preserve">
Pounds of N applied as MAP, DAP, 10-34-0 and /or 12-40-0 10S 1Zn
</t>
        </r>
      </text>
    </comment>
    <comment ref="A34" authorId="0" shapeId="0" xr:uid="{67DC1E8F-1C48-4BC0-96D3-B28F58BBA146}">
      <text>
        <r>
          <rPr>
            <b/>
            <sz val="8"/>
            <color indexed="81"/>
            <rFont val="Tahoma"/>
            <family val="2"/>
          </rPr>
          <t xml:space="preserve">
N applied as MAP is automatically added to bottom of Nitrogen fertilzer
</t>
        </r>
        <r>
          <rPr>
            <sz val="8"/>
            <color indexed="81"/>
            <rFont val="Tahoma"/>
            <family val="2"/>
          </rPr>
          <t xml:space="preserve">
</t>
        </r>
      </text>
    </comment>
    <comment ref="B34" authorId="0" shapeId="0" xr:uid="{81B5FD36-9462-44D5-9142-A004949225F3}">
      <text>
        <r>
          <rPr>
            <b/>
            <sz val="8"/>
            <color indexed="81"/>
            <rFont val="Tahoma"/>
            <family val="2"/>
          </rPr>
          <t>UW Extension:</t>
        </r>
        <r>
          <rPr>
            <sz val="8"/>
            <color indexed="81"/>
            <rFont val="Tahoma"/>
            <family val="2"/>
          </rPr>
          <t xml:space="preserve">
Enter units of each nutrient applied
</t>
        </r>
      </text>
    </comment>
    <comment ref="F34" authorId="0" shapeId="0" xr:uid="{8CC8293D-A79B-43F4-9D73-FD27B68F8B87}">
      <text>
        <r>
          <rPr>
            <b/>
            <sz val="8"/>
            <color indexed="81"/>
            <rFont val="Tahoma"/>
            <family val="2"/>
          </rPr>
          <t>UW Extension:</t>
        </r>
        <r>
          <rPr>
            <sz val="8"/>
            <color indexed="81"/>
            <rFont val="Tahoma"/>
            <family val="2"/>
          </rPr>
          <t xml:space="preserve">
Enter units of each nutrient applied
</t>
        </r>
      </text>
    </comment>
    <comment ref="A35" authorId="1" shapeId="0" xr:uid="{8C6E4E07-088F-46EF-BCC1-93D9360AF096}">
      <text>
        <r>
          <rPr>
            <sz val="10"/>
            <rFont val="Arial"/>
          </rPr>
          <t>Anne Pfeiffer:
Typical removal rate is 0.38 lb P per bushel (150 bu corn yield requires 57 lbs P application)</t>
        </r>
      </text>
    </comment>
    <comment ref="A39" authorId="0" shapeId="0" xr:uid="{21851167-CCE6-470F-8AC4-31585DFFB242}">
      <text>
        <r>
          <rPr>
            <b/>
            <sz val="8"/>
            <color indexed="81"/>
            <rFont val="Tahoma"/>
            <family val="2"/>
          </rPr>
          <t>UW Extension:
N applied as DAP is automatically added at the bottom of Nitrogen fertilzier section</t>
        </r>
      </text>
    </comment>
    <comment ref="A45" authorId="1" shapeId="0" xr:uid="{CAC04B86-7D02-4A7D-852F-93951F5EBDC9}">
      <text>
        <r>
          <rPr>
            <sz val="10"/>
            <rFont val="Arial"/>
          </rPr>
          <t>Anne Pfeiffer:
Typical removal rate is 0.29 lb K per bushel (150 bu corn yield requires 44 lbs K application)</t>
        </r>
      </text>
    </comment>
    <comment ref="A46" authorId="1" shapeId="0" xr:uid="{8782239F-F09B-405B-AC55-5BCD56032AFB}">
      <text>
        <r>
          <rPr>
            <sz val="10"/>
            <rFont val="Arial"/>
          </rPr>
          <t>Anne Pfeiffer:
Manure K credit is 11 lbs per 1000/gal</t>
        </r>
      </text>
    </comment>
    <comment ref="A52" authorId="1" shapeId="0" xr:uid="{4EBA0085-1F8F-43EB-8C7B-BD8036C9DA35}">
      <text>
        <r>
          <rPr>
            <sz val="10"/>
            <rFont val="Arial"/>
          </rPr>
          <t>Anne Pfeiffer:
Credit 1 lb sulfur per ton of semi-solid manure or 1000 gallons of liquid manure.</t>
        </r>
      </text>
    </comment>
    <comment ref="B54" authorId="0" shapeId="0" xr:uid="{B8AE9AF1-FFBB-4F5D-B419-A14CC5B637A6}">
      <text>
        <r>
          <rPr>
            <b/>
            <sz val="8"/>
            <color indexed="81"/>
            <rFont val="Tahoma"/>
            <family val="2"/>
          </rPr>
          <t>Enter tons applied per acre</t>
        </r>
      </text>
    </comment>
    <comment ref="F54" authorId="0" shapeId="0" xr:uid="{FE0E0D5B-8DA9-4C15-AEE2-3602F89A7997}">
      <text>
        <r>
          <rPr>
            <b/>
            <sz val="8"/>
            <color indexed="81"/>
            <rFont val="Tahoma"/>
            <family val="2"/>
          </rPr>
          <t>Enter tons applied per acre</t>
        </r>
      </text>
    </comment>
    <comment ref="B60" authorId="0" shapeId="0" xr:uid="{B6C51FA2-44E5-4FA6-BFDE-9CEF7DD819F6}">
      <text>
        <r>
          <rPr>
            <b/>
            <sz val="8"/>
            <color indexed="81"/>
            <rFont val="Tahoma"/>
            <family val="2"/>
          </rPr>
          <t>Enter planted population</t>
        </r>
      </text>
    </comment>
    <comment ref="F60" authorId="0" shapeId="0" xr:uid="{103AE6DE-7013-4442-A74C-03E357AFBA35}">
      <text>
        <r>
          <rPr>
            <b/>
            <sz val="8"/>
            <color indexed="81"/>
            <rFont val="Tahoma"/>
            <family val="2"/>
          </rPr>
          <t>Enter planted population</t>
        </r>
      </text>
    </comment>
    <comment ref="B64" authorId="0" shapeId="0" xr:uid="{FC5E394A-A281-4CC7-BCE7-48479CEE13C4}">
      <text>
        <r>
          <rPr>
            <b/>
            <sz val="8"/>
            <color indexed="81"/>
            <rFont val="Tahoma"/>
            <family val="2"/>
          </rPr>
          <t xml:space="preserve">Enter number of times each tillage or service is used </t>
        </r>
        <r>
          <rPr>
            <sz val="8"/>
            <color indexed="81"/>
            <rFont val="Tahoma"/>
            <family val="2"/>
          </rPr>
          <t xml:space="preserve">
</t>
        </r>
      </text>
    </comment>
    <comment ref="F64" authorId="0" shapeId="0" xr:uid="{CECAA423-507A-4815-9300-886301694314}">
      <text>
        <r>
          <rPr>
            <b/>
            <sz val="8"/>
            <color indexed="81"/>
            <rFont val="Tahoma"/>
            <family val="2"/>
          </rPr>
          <t xml:space="preserve">Enter number of times each tillage or service is used </t>
        </r>
        <r>
          <rPr>
            <sz val="8"/>
            <color indexed="81"/>
            <rFont val="Tahoma"/>
            <family val="2"/>
          </rPr>
          <t xml:space="preserve">
</t>
        </r>
      </text>
    </comment>
    <comment ref="B89" authorId="0" shapeId="0" xr:uid="{63E3D17F-3254-455C-8E02-C7AA2952CF00}">
      <text>
        <r>
          <rPr>
            <sz val="8"/>
            <color indexed="81"/>
            <rFont val="Tahoma"/>
            <family val="2"/>
          </rPr>
          <t xml:space="preserve">
Enter 1 if you have irrigation
Enter 0 if you do not have irrigation
</t>
        </r>
      </text>
    </comment>
    <comment ref="F89" authorId="0" shapeId="0" xr:uid="{69A73A52-EFFA-4BEB-8FD2-5ADA42EE0394}">
      <text>
        <r>
          <rPr>
            <sz val="8"/>
            <color indexed="81"/>
            <rFont val="Tahoma"/>
            <family val="2"/>
          </rPr>
          <t xml:space="preserve">
Enter 1 if you have irrigation
Enter 0 if you do not have irrigation
</t>
        </r>
      </text>
    </comment>
    <comment ref="B90" authorId="0" shapeId="0" xr:uid="{F3060E16-4ECA-4B53-9937-E68E1F6282DE}">
      <text>
        <r>
          <rPr>
            <sz val="8"/>
            <color indexed="81"/>
            <rFont val="Tahoma"/>
            <family val="2"/>
          </rPr>
          <t xml:space="preserve">
Enter inches of water applied by irrigation
</t>
        </r>
      </text>
    </comment>
    <comment ref="F90" authorId="0" shapeId="0" xr:uid="{97DD303E-B0FC-4DEA-ABA0-90EF67AD118C}">
      <text>
        <r>
          <rPr>
            <sz val="8"/>
            <color indexed="81"/>
            <rFont val="Tahoma"/>
            <family val="2"/>
          </rPr>
          <t xml:space="preserve">
Enter inches of water applied by irrigation
</t>
        </r>
      </text>
    </comment>
    <comment ref="B96" authorId="0" shapeId="0" xr:uid="{DABC2B10-378F-406D-87C2-FA5C728E7DDE}">
      <text>
        <r>
          <rPr>
            <b/>
            <sz val="8"/>
            <color indexed="81"/>
            <rFont val="Tahoma"/>
            <family val="2"/>
          </rPr>
          <t xml:space="preserve">Enter the number of times each tillage method is used
</t>
        </r>
      </text>
    </comment>
    <comment ref="F96" authorId="0" shapeId="0" xr:uid="{62D6111D-4D5A-4B66-82E8-3BBDE3FD8092}">
      <text>
        <r>
          <rPr>
            <b/>
            <sz val="8"/>
            <color indexed="81"/>
            <rFont val="Tahoma"/>
            <family val="2"/>
          </rPr>
          <t xml:space="preserve">Enter the number of times each tillage method is used
</t>
        </r>
      </text>
    </comment>
    <comment ref="B122" authorId="2" shapeId="0" xr:uid="{082AD735-2576-46BD-9CD7-869F18EA9212}">
      <text>
        <r>
          <rPr>
            <b/>
            <sz val="8"/>
            <color indexed="81"/>
            <rFont val="Tahoma"/>
            <family val="2"/>
          </rPr>
          <t>number of points drying 
Example: 20% wet corn  - 15% dry corn = 5 points</t>
        </r>
      </text>
    </comment>
    <comment ref="D122" authorId="2" shapeId="0" xr:uid="{48BD86DB-0BC6-4E70-ADB5-9E6F01C4D853}">
      <text>
        <r>
          <rPr>
            <sz val="8"/>
            <color indexed="81"/>
            <rFont val="Tahoma"/>
            <family val="2"/>
          </rPr>
          <t xml:space="preserve">
=number of points x cost per point x yield
</t>
        </r>
      </text>
    </comment>
    <comment ref="F122" authorId="2" shapeId="0" xr:uid="{1A3C5DA1-FE9D-4D31-BE62-584963F59122}">
      <text>
        <r>
          <rPr>
            <b/>
            <sz val="8"/>
            <color indexed="81"/>
            <rFont val="Tahoma"/>
            <family val="2"/>
          </rPr>
          <t>number of points drying 
Example: 20% wet corn  - 15% dry corn = 5 points</t>
        </r>
      </text>
    </comment>
    <comment ref="H122" authorId="2" shapeId="0" xr:uid="{C52697C7-7349-42C7-8EFA-D04DC080FFF5}">
      <text>
        <r>
          <rPr>
            <sz val="8"/>
            <color indexed="81"/>
            <rFont val="Tahoma"/>
            <family val="2"/>
          </rPr>
          <t xml:space="preserve">
=number of points x cost per point x yield
</t>
        </r>
      </text>
    </comment>
    <comment ref="B123" authorId="0" shapeId="0" xr:uid="{7A78585E-F6B5-4B24-A616-ABB7C9F9B78A}">
      <text>
        <r>
          <rPr>
            <b/>
            <sz val="8"/>
            <color indexed="81"/>
            <rFont val="Tahoma"/>
            <family val="2"/>
          </rPr>
          <t xml:space="preserve">
</t>
        </r>
        <r>
          <rPr>
            <b/>
            <sz val="8"/>
            <color indexed="81"/>
            <rFont val="Tahoma"/>
            <family val="2"/>
          </rPr>
          <t>A (1)  indicates that you are including a cost per acre to haul grain.
Type (0) if you don't want to include the cost of trucking</t>
        </r>
      </text>
    </comment>
    <comment ref="D123" authorId="2" shapeId="0" xr:uid="{850971BB-252F-4D00-87E6-FFAC06CAB71B}">
      <text>
        <r>
          <rPr>
            <b/>
            <sz val="8"/>
            <color indexed="81"/>
            <rFont val="Tahoma"/>
            <family val="2"/>
          </rPr>
          <t xml:space="preserve">
=cost per bushel x yield </t>
        </r>
      </text>
    </comment>
    <comment ref="F123" authorId="0" shapeId="0" xr:uid="{B212594E-B071-4A60-8563-3757EE766C23}">
      <text>
        <r>
          <rPr>
            <b/>
            <sz val="8"/>
            <color indexed="81"/>
            <rFont val="Tahoma"/>
            <family val="2"/>
          </rPr>
          <t xml:space="preserve">
</t>
        </r>
        <r>
          <rPr>
            <b/>
            <sz val="8"/>
            <color indexed="81"/>
            <rFont val="Tahoma"/>
            <family val="2"/>
          </rPr>
          <t>A (1)  indicates that you are including a cost per acre to haul grain.
Type (0) if you don't want to include the cost of trucking</t>
        </r>
      </text>
    </comment>
    <comment ref="H123" authorId="2" shapeId="0" xr:uid="{DBBE6764-91E6-4BF0-AAE6-218023453A25}">
      <text>
        <r>
          <rPr>
            <b/>
            <sz val="8"/>
            <color indexed="81"/>
            <rFont val="Tahoma"/>
            <family val="2"/>
          </rPr>
          <t xml:space="preserve">
=cost per bushel x yield </t>
        </r>
      </text>
    </comment>
    <comment ref="B134" authorId="2" shapeId="0" xr:uid="{E2936020-23BB-4360-9CD9-D27AD7CD2D5A}">
      <text>
        <r>
          <rPr>
            <b/>
            <sz val="8"/>
            <color indexed="81"/>
            <rFont val="Tahoma"/>
            <family val="2"/>
          </rPr>
          <t xml:space="preserve">
 Yield per acre</t>
        </r>
      </text>
    </comment>
    <comment ref="F134" authorId="2" shapeId="0" xr:uid="{786DBCAB-F344-48F8-A9D4-9E8E42993EC3}">
      <text>
        <r>
          <rPr>
            <b/>
            <sz val="8"/>
            <color indexed="81"/>
            <rFont val="Tahoma"/>
            <family val="2"/>
          </rPr>
          <t xml:space="preserve">
 Yield per acre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UW Extension</author>
    <author>Anne Pfeiffer</author>
    <author>cheiman</author>
  </authors>
  <commentList>
    <comment ref="B18" authorId="0" shapeId="0" xr:uid="{3CB2AA70-9A60-45BC-B249-3E66209DAD87}">
      <text>
        <r>
          <rPr>
            <b/>
            <sz val="8"/>
            <color indexed="81"/>
            <rFont val="Tahoma"/>
            <family val="2"/>
          </rPr>
          <t>Enter lbs of each fertilizer applied</t>
        </r>
        <r>
          <rPr>
            <sz val="8"/>
            <color indexed="81"/>
            <rFont val="Tahoma"/>
            <family val="2"/>
          </rPr>
          <t xml:space="preserve">
</t>
        </r>
      </text>
    </comment>
    <comment ref="F18" authorId="0" shapeId="0" xr:uid="{8DC282C9-3DD4-4460-BEED-F75FB9CDF43E}">
      <text>
        <r>
          <rPr>
            <b/>
            <sz val="8"/>
            <color indexed="81"/>
            <rFont val="Tahoma"/>
            <family val="2"/>
          </rPr>
          <t>Enter lbs of each fertilizer applied</t>
        </r>
        <r>
          <rPr>
            <sz val="8"/>
            <color indexed="81"/>
            <rFont val="Tahoma"/>
            <family val="2"/>
          </rPr>
          <t xml:space="preserve">
</t>
        </r>
      </text>
    </comment>
    <comment ref="B30" authorId="0" shapeId="0" xr:uid="{DEAF9FD9-D60F-402E-A088-3AF38DA8300E}">
      <text>
        <r>
          <rPr>
            <b/>
            <sz val="8"/>
            <color indexed="81"/>
            <rFont val="Tahoma"/>
            <family val="2"/>
          </rPr>
          <t xml:space="preserve">
Pounds of N applied as MAP, DAP, 10-34-0 and /or 12-40-0 10S 1Zn
</t>
        </r>
      </text>
    </comment>
    <comment ref="F30" authorId="0" shapeId="0" xr:uid="{D5769962-784F-4E11-8896-D4D804A18059}">
      <text>
        <r>
          <rPr>
            <b/>
            <sz val="8"/>
            <color indexed="81"/>
            <rFont val="Tahoma"/>
            <family val="2"/>
          </rPr>
          <t xml:space="preserve">
Pounds of N applied as MAP, DAP, 10-34-0 and /or 12-40-0 10S 1Zn
</t>
        </r>
      </text>
    </comment>
    <comment ref="A34" authorId="0" shapeId="0" xr:uid="{931B8F0C-7379-4BB0-BB67-00A781179B5B}">
      <text>
        <r>
          <rPr>
            <b/>
            <sz val="8"/>
            <color indexed="81"/>
            <rFont val="Tahoma"/>
            <family val="2"/>
          </rPr>
          <t xml:space="preserve">
N applied as MAP is automatically added to bottom of Nitrogen fertilzer
</t>
        </r>
        <r>
          <rPr>
            <sz val="8"/>
            <color indexed="81"/>
            <rFont val="Tahoma"/>
            <family val="2"/>
          </rPr>
          <t xml:space="preserve">
</t>
        </r>
      </text>
    </comment>
    <comment ref="B34" authorId="0" shapeId="0" xr:uid="{5727AA17-BBEE-49FA-9AC6-76AEF4D255DC}">
      <text>
        <r>
          <rPr>
            <b/>
            <sz val="8"/>
            <color indexed="81"/>
            <rFont val="Tahoma"/>
            <family val="2"/>
          </rPr>
          <t>UW Extension:</t>
        </r>
        <r>
          <rPr>
            <sz val="8"/>
            <color indexed="81"/>
            <rFont val="Tahoma"/>
            <family val="2"/>
          </rPr>
          <t xml:space="preserve">
Enter units of each nutrient applied
</t>
        </r>
      </text>
    </comment>
    <comment ref="F34" authorId="0" shapeId="0" xr:uid="{2F880EE6-EBFF-4B67-BC8F-A2FA1A3820CE}">
      <text>
        <r>
          <rPr>
            <b/>
            <sz val="8"/>
            <color indexed="81"/>
            <rFont val="Tahoma"/>
            <family val="2"/>
          </rPr>
          <t>UW Extension:</t>
        </r>
        <r>
          <rPr>
            <sz val="8"/>
            <color indexed="81"/>
            <rFont val="Tahoma"/>
            <family val="2"/>
          </rPr>
          <t xml:space="preserve">
Enter units of each nutrient applied
</t>
        </r>
      </text>
    </comment>
    <comment ref="A35" authorId="1" shapeId="0" xr:uid="{134DA79B-C138-4479-BAC1-3DA697F88B2C}">
      <text>
        <r>
          <rPr>
            <sz val="10"/>
            <rFont val="Arial"/>
          </rPr>
          <t>Anne Pfeiffer:
Typical removal rate is 0.38 lb P per bushel (150 bu corn yield requires 57 lbs P application)</t>
        </r>
      </text>
    </comment>
    <comment ref="A39" authorId="0" shapeId="0" xr:uid="{0F69FE14-45BD-4DAA-874C-78D6BC547605}">
      <text>
        <r>
          <rPr>
            <b/>
            <sz val="8"/>
            <color indexed="81"/>
            <rFont val="Tahoma"/>
            <family val="2"/>
          </rPr>
          <t>UW Extension:
N applied as DAP is automatically added at the bottom of Nitrogen fertilzier section</t>
        </r>
      </text>
    </comment>
    <comment ref="A45" authorId="1" shapeId="0" xr:uid="{2A3747E9-A3F0-498A-9DEA-71FF7109A157}">
      <text>
        <r>
          <rPr>
            <sz val="10"/>
            <rFont val="Arial"/>
          </rPr>
          <t>Anne Pfeiffer:
Typical removal rate is 0.29 lb K per bushel (150 bu corn yield requires 44 lbs K application)</t>
        </r>
      </text>
    </comment>
    <comment ref="A46" authorId="1" shapeId="0" xr:uid="{1EF61B14-673F-4DE6-93A1-AC8948B36C55}">
      <text>
        <r>
          <rPr>
            <sz val="10"/>
            <rFont val="Arial"/>
          </rPr>
          <t>Anne Pfeiffer:
Manure K credit is 11 lbs per 1000/gal</t>
        </r>
      </text>
    </comment>
    <comment ref="A52" authorId="1" shapeId="0" xr:uid="{FB82AC19-C2DB-40F6-A3C7-9A78C3E69D4A}">
      <text>
        <r>
          <rPr>
            <sz val="10"/>
            <rFont val="Arial"/>
          </rPr>
          <t>Anne Pfeiffer:
Credit 1 lb sulfur per ton of semi-solid manure or 1000 gallons of liquid manure.</t>
        </r>
      </text>
    </comment>
    <comment ref="B54" authorId="0" shapeId="0" xr:uid="{15A800B4-792F-450C-A1F7-A71BC45E665D}">
      <text>
        <r>
          <rPr>
            <b/>
            <sz val="8"/>
            <color indexed="81"/>
            <rFont val="Tahoma"/>
            <family val="2"/>
          </rPr>
          <t>Enter tons applied per acre</t>
        </r>
      </text>
    </comment>
    <comment ref="F54" authorId="0" shapeId="0" xr:uid="{428D5D70-40EB-4553-9DFB-363B460D357F}">
      <text>
        <r>
          <rPr>
            <b/>
            <sz val="8"/>
            <color indexed="81"/>
            <rFont val="Tahoma"/>
            <family val="2"/>
          </rPr>
          <t>Enter tons applied per acre</t>
        </r>
      </text>
    </comment>
    <comment ref="B60" authorId="0" shapeId="0" xr:uid="{F1527647-2203-4C94-AB1A-F99099C94B05}">
      <text>
        <r>
          <rPr>
            <b/>
            <sz val="8"/>
            <color indexed="81"/>
            <rFont val="Tahoma"/>
            <family val="2"/>
          </rPr>
          <t>Enter planted population</t>
        </r>
      </text>
    </comment>
    <comment ref="F60" authorId="0" shapeId="0" xr:uid="{8A31CAF2-F71E-498E-B602-809D0B803387}">
      <text>
        <r>
          <rPr>
            <b/>
            <sz val="8"/>
            <color indexed="81"/>
            <rFont val="Tahoma"/>
            <family val="2"/>
          </rPr>
          <t>Enter planted population</t>
        </r>
      </text>
    </comment>
    <comment ref="B64" authorId="0" shapeId="0" xr:uid="{28DAD7F2-157F-4D16-9D2F-56AB73267B95}">
      <text>
        <r>
          <rPr>
            <b/>
            <sz val="8"/>
            <color indexed="81"/>
            <rFont val="Tahoma"/>
            <family val="2"/>
          </rPr>
          <t xml:space="preserve">Enter number of times each tillage or service is used </t>
        </r>
        <r>
          <rPr>
            <sz val="8"/>
            <color indexed="81"/>
            <rFont val="Tahoma"/>
            <family val="2"/>
          </rPr>
          <t xml:space="preserve">
</t>
        </r>
      </text>
    </comment>
    <comment ref="F64" authorId="0" shapeId="0" xr:uid="{7DCAB54C-A540-4176-9FF6-E37F0CE161F8}">
      <text>
        <r>
          <rPr>
            <b/>
            <sz val="8"/>
            <color indexed="81"/>
            <rFont val="Tahoma"/>
            <family val="2"/>
          </rPr>
          <t xml:space="preserve">Enter number of times each tillage or service is used </t>
        </r>
        <r>
          <rPr>
            <sz val="8"/>
            <color indexed="81"/>
            <rFont val="Tahoma"/>
            <family val="2"/>
          </rPr>
          <t xml:space="preserve">
</t>
        </r>
      </text>
    </comment>
    <comment ref="B89" authorId="0" shapeId="0" xr:uid="{BE8F52DF-F66E-45FC-83B2-23AFDB818A1B}">
      <text>
        <r>
          <rPr>
            <sz val="8"/>
            <color indexed="81"/>
            <rFont val="Tahoma"/>
            <family val="2"/>
          </rPr>
          <t xml:space="preserve">
Enter 1 if you have irrigation
Enter 0 if you do not have irrigation
</t>
        </r>
      </text>
    </comment>
    <comment ref="F89" authorId="0" shapeId="0" xr:uid="{B0E95B97-89AE-4177-AA7A-44C1645D20AB}">
      <text>
        <r>
          <rPr>
            <sz val="8"/>
            <color indexed="81"/>
            <rFont val="Tahoma"/>
            <family val="2"/>
          </rPr>
          <t xml:space="preserve">
Enter 1 if you have irrigation
Enter 0 if you do not have irrigation
</t>
        </r>
      </text>
    </comment>
    <comment ref="B90" authorId="0" shapeId="0" xr:uid="{E1784BB0-1596-4509-9912-F07DE08E7496}">
      <text>
        <r>
          <rPr>
            <sz val="8"/>
            <color indexed="81"/>
            <rFont val="Tahoma"/>
            <family val="2"/>
          </rPr>
          <t xml:space="preserve">
Enter inches of water applied by irrigation
</t>
        </r>
      </text>
    </comment>
    <comment ref="F90" authorId="0" shapeId="0" xr:uid="{4D61F6DF-4BDB-49A0-B88B-FF42DAF0B1A3}">
      <text>
        <r>
          <rPr>
            <sz val="8"/>
            <color indexed="81"/>
            <rFont val="Tahoma"/>
            <family val="2"/>
          </rPr>
          <t xml:space="preserve">
Enter inches of water applied by irrigation
</t>
        </r>
      </text>
    </comment>
    <comment ref="B96" authorId="0" shapeId="0" xr:uid="{886FC4D9-D50E-4876-8D18-3DA4A75DA7BE}">
      <text>
        <r>
          <rPr>
            <b/>
            <sz val="8"/>
            <color indexed="81"/>
            <rFont val="Tahoma"/>
            <family val="2"/>
          </rPr>
          <t xml:space="preserve">Enter the number of times each tillage method is used
</t>
        </r>
      </text>
    </comment>
    <comment ref="F96" authorId="0" shapeId="0" xr:uid="{DD84C3A5-E69B-4A0C-A456-8F26E175CFAA}">
      <text>
        <r>
          <rPr>
            <b/>
            <sz val="8"/>
            <color indexed="81"/>
            <rFont val="Tahoma"/>
            <family val="2"/>
          </rPr>
          <t xml:space="preserve">Enter the number of times each tillage method is used
</t>
        </r>
      </text>
    </comment>
    <comment ref="B122" authorId="2" shapeId="0" xr:uid="{99AE73E6-6484-409F-8E33-CAC44B806F87}">
      <text>
        <r>
          <rPr>
            <b/>
            <sz val="8"/>
            <color indexed="81"/>
            <rFont val="Tahoma"/>
            <family val="2"/>
          </rPr>
          <t>number of points drying 
Example: 20% wet corn  - 15% dry corn = 5 points</t>
        </r>
      </text>
    </comment>
    <comment ref="D122" authorId="2" shapeId="0" xr:uid="{0E5D65C6-A64A-463F-A872-33020B496F92}">
      <text>
        <r>
          <rPr>
            <sz val="8"/>
            <color indexed="81"/>
            <rFont val="Tahoma"/>
            <family val="2"/>
          </rPr>
          <t xml:space="preserve">
=number of points x cost per point x yield
</t>
        </r>
      </text>
    </comment>
    <comment ref="F122" authorId="2" shapeId="0" xr:uid="{5A59874A-B163-4CF4-8C74-5450CF7AAC42}">
      <text>
        <r>
          <rPr>
            <b/>
            <sz val="8"/>
            <color indexed="81"/>
            <rFont val="Tahoma"/>
            <family val="2"/>
          </rPr>
          <t>number of points drying 
Example: 20% wet corn  - 15% dry corn = 5 points</t>
        </r>
      </text>
    </comment>
    <comment ref="H122" authorId="2" shapeId="0" xr:uid="{CDC2E07E-9E9B-44AA-B8D8-BE362024DEBF}">
      <text>
        <r>
          <rPr>
            <sz val="8"/>
            <color indexed="81"/>
            <rFont val="Tahoma"/>
            <family val="2"/>
          </rPr>
          <t xml:space="preserve">
=number of points x cost per point x yield
</t>
        </r>
      </text>
    </comment>
    <comment ref="B123" authorId="0" shapeId="0" xr:uid="{9F66F185-C19D-4301-BD19-59D8DD2198BA}">
      <text>
        <r>
          <rPr>
            <b/>
            <sz val="8"/>
            <color indexed="81"/>
            <rFont val="Tahoma"/>
            <family val="2"/>
          </rPr>
          <t xml:space="preserve">
</t>
        </r>
        <r>
          <rPr>
            <b/>
            <sz val="8"/>
            <color indexed="81"/>
            <rFont val="Tahoma"/>
            <family val="2"/>
          </rPr>
          <t>A (1)  indicates that you are including a cost per acre to haul grain.
Type (0) if you don't want to include the cost of trucking</t>
        </r>
      </text>
    </comment>
    <comment ref="D123" authorId="2" shapeId="0" xr:uid="{7401862D-D754-47BA-A1E7-D98C11FAC0C2}">
      <text>
        <r>
          <rPr>
            <b/>
            <sz val="8"/>
            <color indexed="81"/>
            <rFont val="Tahoma"/>
            <family val="2"/>
          </rPr>
          <t xml:space="preserve">
=cost per bushel x yield </t>
        </r>
      </text>
    </comment>
    <comment ref="F123" authorId="0" shapeId="0" xr:uid="{1CD8B506-2EE0-4DA6-A693-71AC8FEF716E}">
      <text>
        <r>
          <rPr>
            <b/>
            <sz val="8"/>
            <color indexed="81"/>
            <rFont val="Tahoma"/>
            <family val="2"/>
          </rPr>
          <t xml:space="preserve">
</t>
        </r>
        <r>
          <rPr>
            <b/>
            <sz val="8"/>
            <color indexed="81"/>
            <rFont val="Tahoma"/>
            <family val="2"/>
          </rPr>
          <t>A (1)  indicates that you are including a cost per acre to haul grain.
Type (0) if you don't want to include the cost of trucking</t>
        </r>
      </text>
    </comment>
    <comment ref="H123" authorId="2" shapeId="0" xr:uid="{18DFAF01-6C83-4BD9-A510-F537AF8EA0DB}">
      <text>
        <r>
          <rPr>
            <b/>
            <sz val="8"/>
            <color indexed="81"/>
            <rFont val="Tahoma"/>
            <family val="2"/>
          </rPr>
          <t xml:space="preserve">
=cost per bushel x yield </t>
        </r>
      </text>
    </comment>
    <comment ref="B134" authorId="2" shapeId="0" xr:uid="{34F4F482-D9CE-49C9-AB9D-944F5B128214}">
      <text>
        <r>
          <rPr>
            <b/>
            <sz val="8"/>
            <color indexed="81"/>
            <rFont val="Tahoma"/>
            <family val="2"/>
          </rPr>
          <t xml:space="preserve">
 Yield per acre</t>
        </r>
      </text>
    </comment>
    <comment ref="F134" authorId="2" shapeId="0" xr:uid="{ED82C1B6-E296-4834-B7FA-0E636E20F05B}">
      <text>
        <r>
          <rPr>
            <b/>
            <sz val="8"/>
            <color indexed="81"/>
            <rFont val="Tahoma"/>
            <family val="2"/>
          </rPr>
          <t xml:space="preserve">
 Yield per acre</t>
        </r>
      </text>
    </comment>
  </commentList>
</comments>
</file>

<file path=xl/sharedStrings.xml><?xml version="1.0" encoding="utf-8"?>
<sst xmlns="http://schemas.openxmlformats.org/spreadsheetml/2006/main" count="1102" uniqueCount="211">
  <si>
    <t>Cover crop and tillage comparison tool</t>
  </si>
  <si>
    <t>Blue cells include default values but may be changed</t>
  </si>
  <si>
    <t>Red cells do not have a default--add a value if you want to include the item</t>
  </si>
  <si>
    <t>Grey cells calculate automatically</t>
  </si>
  <si>
    <t>This spreadsheet is designed to be used primarily for grain crop systems. Use only those lines that are applicable to your farm.</t>
  </si>
  <si>
    <t>Direct Production Input Expenses</t>
  </si>
  <si>
    <t>$/lb</t>
  </si>
  <si>
    <t>notes</t>
  </si>
  <si>
    <t>Fertilizer</t>
  </si>
  <si>
    <t>Credits</t>
  </si>
  <si>
    <t>Cover crop N credit (from legumes)</t>
  </si>
  <si>
    <t>Based on Urea N price</t>
  </si>
  <si>
    <t>Manure N credit (from legumes)</t>
  </si>
  <si>
    <t>FERTILIZER PRICES</t>
  </si>
  <si>
    <t>Starter</t>
  </si>
  <si>
    <t>Dry starter</t>
  </si>
  <si>
    <t>Starter, pop-up</t>
  </si>
  <si>
    <t>Liquid starter</t>
  </si>
  <si>
    <t xml:space="preserve">Dry Fertilizer 9-23-30 </t>
  </si>
  <si>
    <t>($ per lb)</t>
  </si>
  <si>
    <t xml:space="preserve"> ($/ton)</t>
  </si>
  <si>
    <t>($/gal)</t>
  </si>
  <si>
    <t>lb/gal</t>
  </si>
  <si>
    <t>Liquid Starter  10-34-0</t>
  </si>
  <si>
    <t>($ per gal)</t>
  </si>
  <si>
    <t>Price/ton</t>
  </si>
  <si>
    <t xml:space="preserve">Starter Pop-up </t>
  </si>
  <si>
    <t>$/ unit</t>
  </si>
  <si>
    <t>Custom blend</t>
  </si>
  <si>
    <t>Phosphorous</t>
  </si>
  <si>
    <t>MAP</t>
  </si>
  <si>
    <t>DAP</t>
  </si>
  <si>
    <t>TSP</t>
  </si>
  <si>
    <t>12-40-0 10S 1Zn</t>
  </si>
  <si>
    <t>Nitrogen fertilizer</t>
  </si>
  <si>
    <t xml:space="preserve">Urea </t>
  </si>
  <si>
    <r>
      <t>% P</t>
    </r>
    <r>
      <rPr>
        <vertAlign val="subscript"/>
        <sz val="10"/>
        <rFont val="Arial"/>
        <family val="2"/>
      </rPr>
      <t>2</t>
    </r>
    <r>
      <rPr>
        <sz val="10"/>
        <rFont val="Arial"/>
        <family val="2"/>
      </rPr>
      <t>O</t>
    </r>
    <r>
      <rPr>
        <vertAlign val="subscript"/>
        <sz val="10"/>
        <rFont val="Arial"/>
        <family val="2"/>
      </rPr>
      <t>5</t>
    </r>
  </si>
  <si>
    <t>28%</t>
  </si>
  <si>
    <r>
      <t>Cost / unit P</t>
    </r>
    <r>
      <rPr>
        <vertAlign val="subscript"/>
        <sz val="10"/>
        <rFont val="Arial"/>
        <family val="2"/>
      </rPr>
      <t>2</t>
    </r>
    <r>
      <rPr>
        <sz val="10"/>
        <rFont val="Arial"/>
        <family val="2"/>
      </rPr>
      <t>O</t>
    </r>
    <r>
      <rPr>
        <vertAlign val="subscript"/>
        <sz val="10"/>
        <rFont val="Arial"/>
        <family val="2"/>
      </rPr>
      <t>6</t>
    </r>
    <r>
      <rPr>
        <sz val="10"/>
        <rFont val="Arial"/>
        <family val="2"/>
      </rPr>
      <t/>
    </r>
  </si>
  <si>
    <t>32%</t>
  </si>
  <si>
    <t>Anhydrous</t>
  </si>
  <si>
    <t xml:space="preserve">Ammonium Thiosulfate </t>
  </si>
  <si>
    <t>Potash</t>
  </si>
  <si>
    <t>Potassium sulfate</t>
  </si>
  <si>
    <t>Ammonium Sulfate</t>
  </si>
  <si>
    <t>MAP, DAP, 12-40-0 10S 1Zn</t>
  </si>
  <si>
    <t>Sum of N from MAP, DAP and 12-40-0 10S 1Zn</t>
  </si>
  <si>
    <r>
      <t>% K</t>
    </r>
    <r>
      <rPr>
        <vertAlign val="subscript"/>
        <sz val="10"/>
        <rFont val="Arial"/>
        <family val="2"/>
      </rPr>
      <t>2</t>
    </r>
    <r>
      <rPr>
        <sz val="10"/>
        <rFont val="Arial"/>
        <family val="2"/>
      </rPr>
      <t xml:space="preserve">O </t>
    </r>
  </si>
  <si>
    <r>
      <t>Cost / unit K</t>
    </r>
    <r>
      <rPr>
        <vertAlign val="subscript"/>
        <sz val="10"/>
        <rFont val="Arial"/>
        <family val="2"/>
      </rPr>
      <t>2</t>
    </r>
    <r>
      <rPr>
        <sz val="10"/>
        <rFont val="Arial"/>
        <family val="2"/>
      </rPr>
      <t xml:space="preserve">O </t>
    </r>
  </si>
  <si>
    <t>Nitrogen</t>
  </si>
  <si>
    <t>Urea</t>
  </si>
  <si>
    <r>
      <t>NH</t>
    </r>
    <r>
      <rPr>
        <b/>
        <vertAlign val="subscript"/>
        <sz val="10"/>
        <rFont val="Arial"/>
        <family val="2"/>
      </rPr>
      <t>3</t>
    </r>
  </si>
  <si>
    <t>Ammonium Thiosulfate</t>
  </si>
  <si>
    <t>AMS</t>
  </si>
  <si>
    <t>% N</t>
  </si>
  <si>
    <t>Phosphorus</t>
  </si>
  <si>
    <t>Cost / unit (lb)</t>
  </si>
  <si>
    <t>N applied as MAP is automatically added in Nitrogen fertilizer section</t>
  </si>
  <si>
    <t xml:space="preserve">DAP   </t>
  </si>
  <si>
    <t>N applied as DAP is automatically added at the bottom of Nitrogen fertilzier section</t>
  </si>
  <si>
    <t>Consideration for N fertilizer costs:</t>
  </si>
  <si>
    <t xml:space="preserve">TSP   </t>
  </si>
  <si>
    <t xml:space="preserve">Cost per unit of phosphorus in MAP, DAP, 10-34-0 and 12-10-0-10S 1Zn  </t>
  </si>
  <si>
    <t>N applied as 12-40-0 10S is automatically added at the bottom of Nitrogen fertilzier section</t>
  </si>
  <si>
    <t xml:space="preserve"> is calculated after deducting the value of the nitrogen portion using the  </t>
  </si>
  <si>
    <t xml:space="preserve">average per unit cost of 28% and anhydrous.  </t>
  </si>
  <si>
    <t>Cost of S and Zn in 12-40-0-10S-1Zn is considered to be zero. This assumption for MESZ is OK if S and Zn are not needed. Accounting for more than two nutrients in a blended fertilizer gets complicated.</t>
  </si>
  <si>
    <t xml:space="preserve">If using MAP, DAP, 10-34-0 or 12-10-0-10S 1Zn the nitrogen portion </t>
  </si>
  <si>
    <t>Potassium</t>
  </si>
  <si>
    <t xml:space="preserve"> is automatically added to the bottom of the Nitrogen section</t>
  </si>
  <si>
    <t xml:space="preserve">Nitrogen cost used to calculate N in MAP, DAP, 10-34-0,  </t>
  </si>
  <si>
    <t>and 12-40-0 10S 1Zn is the average cost per pound</t>
  </si>
  <si>
    <t>of N from 28% and anhydrous</t>
  </si>
  <si>
    <t>Sulfur</t>
  </si>
  <si>
    <t>No value is given to the S in AMS.</t>
  </si>
  <si>
    <t>Lime</t>
  </si>
  <si>
    <t>Enter price per ton</t>
  </si>
  <si>
    <t>Other Inputs</t>
  </si>
  <si>
    <t>$ per acre</t>
  </si>
  <si>
    <t>Seed</t>
  </si>
  <si>
    <t>Cash crop seed (corn, beans, etc)</t>
  </si>
  <si>
    <t>cost /bag</t>
  </si>
  <si>
    <t>Seeds per bag</t>
  </si>
  <si>
    <t>Plant Population</t>
  </si>
  <si>
    <t>Miscellaneous</t>
  </si>
  <si>
    <t>Soil test</t>
  </si>
  <si>
    <t xml:space="preserve">based on 1 test every 4 year. </t>
  </si>
  <si>
    <t xml:space="preserve">Custom fert. Spreading </t>
  </si>
  <si>
    <t>Crop scouting service</t>
  </si>
  <si>
    <t>Manure application costs</t>
  </si>
  <si>
    <t>$/gal liquid</t>
  </si>
  <si>
    <t>Weed Control and cover termination</t>
  </si>
  <si>
    <t>Herbicide</t>
  </si>
  <si>
    <t xml:space="preserve">Spraying/application </t>
  </si>
  <si>
    <t>Rotary hoe</t>
  </si>
  <si>
    <t>Roller-crimper</t>
  </si>
  <si>
    <t>Tine Weeder</t>
  </si>
  <si>
    <t>Row Crop Cultivator</t>
  </si>
  <si>
    <t>Other Expenses</t>
  </si>
  <si>
    <t>Fungicide Application</t>
  </si>
  <si>
    <t>Fungicide</t>
  </si>
  <si>
    <t>Seed Treatment</t>
  </si>
  <si>
    <t>Spraying</t>
  </si>
  <si>
    <t>Insect Control</t>
  </si>
  <si>
    <t>Insecticide</t>
  </si>
  <si>
    <t>Seed treatment</t>
  </si>
  <si>
    <t>Soil applied</t>
  </si>
  <si>
    <t xml:space="preserve">Irrigation </t>
  </si>
  <si>
    <t>Fixed ownersip cost per acre</t>
  </si>
  <si>
    <t>Variable costs to apply 1 inch of water</t>
  </si>
  <si>
    <t>Total Direct Production Inputs</t>
  </si>
  <si>
    <t>Field Operations</t>
  </si>
  <si>
    <t>Seed bed prep and planting</t>
  </si>
  <si>
    <t>Chop cornstalks</t>
  </si>
  <si>
    <t>Plow, moldboard</t>
  </si>
  <si>
    <t>Plow, chisel</t>
  </si>
  <si>
    <t>Disc</t>
  </si>
  <si>
    <t>Field cultivator</t>
  </si>
  <si>
    <t>Vertical tillage</t>
  </si>
  <si>
    <t>Strip tillage</t>
  </si>
  <si>
    <t xml:space="preserve">Conventional planting </t>
  </si>
  <si>
    <t>No-till planting</t>
  </si>
  <si>
    <t>Mulcher</t>
  </si>
  <si>
    <t>Cover crop establishment</t>
  </si>
  <si>
    <t>Cover crop seed</t>
  </si>
  <si>
    <t>Cultipacker/crusher</t>
  </si>
  <si>
    <t>Drill, conventional</t>
  </si>
  <si>
    <t>Drill, no-till</t>
  </si>
  <si>
    <t>Interseeder</t>
  </si>
  <si>
    <t>Arial</t>
  </si>
  <si>
    <t>Broadcast</t>
  </si>
  <si>
    <t>Field Cultivator</t>
  </si>
  <si>
    <t>Total Tillage</t>
  </si>
  <si>
    <t>Combine</t>
  </si>
  <si>
    <t>Grain Drying</t>
  </si>
  <si>
    <t>cost per bushel to reduce moisture 1%</t>
  </si>
  <si>
    <t>Trucking</t>
  </si>
  <si>
    <t xml:space="preserve">cost per bushel to truck </t>
  </si>
  <si>
    <t>Crop Insurance</t>
  </si>
  <si>
    <t>Land Rent</t>
  </si>
  <si>
    <t>Rent per acre. Leave blank to calculate costs without land rent.</t>
  </si>
  <si>
    <t xml:space="preserve">           Interest    8 mths @1%/mth * (Direct inputs plus 20% of Tillage) </t>
  </si>
  <si>
    <t>Storage</t>
  </si>
  <si>
    <t>Total Other Expenses</t>
  </si>
  <si>
    <t>Expenses-Grand Total</t>
  </si>
  <si>
    <t>Income</t>
  </si>
  <si>
    <t>Crop Produced</t>
  </si>
  <si>
    <t>Cash crop</t>
  </si>
  <si>
    <t>Selling price per bushel</t>
  </si>
  <si>
    <t>Cover crop as forages</t>
  </si>
  <si>
    <t xml:space="preserve">Cover Crops/Grazing </t>
  </si>
  <si>
    <t>Cover crop payments/cost share</t>
  </si>
  <si>
    <t>NRCS/EQIP</t>
  </si>
  <si>
    <t>$ per acre or flat sum</t>
  </si>
  <si>
    <t>DATCP -farmer led groups</t>
  </si>
  <si>
    <t>Insurance premium credit</t>
  </si>
  <si>
    <t>Other</t>
  </si>
  <si>
    <t>Spreadsheet developed by Ken Williams, UW-Extension Waushara County 2014, updated 2020 by UWEX County agents and specialsts. Soil health adaptation by Anne Pfeiffer, Mike Ballweg, Ken Schroeder, Ben Jenkins</t>
  </si>
  <si>
    <t>All numbers included in this example are for demonstration only. Numbers should be changed to refelct your farm costs.</t>
  </si>
  <si>
    <t xml:space="preserve">CROP (corn, soybean, etc): </t>
  </si>
  <si>
    <t>corn</t>
  </si>
  <si>
    <t>Conventional system</t>
  </si>
  <si>
    <t>Cover crop and tillage system</t>
  </si>
  <si>
    <t>INPUTS</t>
  </si>
  <si>
    <t>Quantity</t>
  </si>
  <si>
    <t>Unit</t>
  </si>
  <si>
    <t>($/acre)</t>
  </si>
  <si>
    <t>Total N need for crop</t>
  </si>
  <si>
    <t>units (lbs) of N per acre</t>
  </si>
  <si>
    <t>Cover crop N credit</t>
  </si>
  <si>
    <t>Nutrient credits from cover crops and manure should be subtracted from the quantity needed but are not assigned a monetary value on their own.</t>
  </si>
  <si>
    <t>Manure N credit</t>
  </si>
  <si>
    <t>units (lbs) N per acre</t>
  </si>
  <si>
    <t>Remaining N needed after credits</t>
  </si>
  <si>
    <t>Dry Starter (9-23-30 )</t>
  </si>
  <si>
    <t>lbs per acre</t>
  </si>
  <si>
    <t>Liquid started (10-34-0)</t>
  </si>
  <si>
    <t>gal per acre</t>
  </si>
  <si>
    <t>Total N applied + credits</t>
  </si>
  <si>
    <t>Total P need for crop</t>
  </si>
  <si>
    <t>Manure P credit</t>
  </si>
  <si>
    <t>Remaining P needed after credits</t>
  </si>
  <si>
    <r>
      <t>lbs P</t>
    </r>
    <r>
      <rPr>
        <vertAlign val="subscript"/>
        <sz val="10"/>
        <rFont val="Arial"/>
        <family val="2"/>
      </rPr>
      <t>2</t>
    </r>
    <r>
      <rPr>
        <sz val="10"/>
        <rFont val="Arial"/>
        <family val="2"/>
      </rPr>
      <t>O</t>
    </r>
    <r>
      <rPr>
        <vertAlign val="subscript"/>
        <sz val="10"/>
        <rFont val="Arial"/>
        <family val="2"/>
      </rPr>
      <t xml:space="preserve">5 </t>
    </r>
    <r>
      <rPr>
        <sz val="10"/>
        <rFont val="Arial"/>
        <family val="2"/>
      </rPr>
      <t>per acre</t>
    </r>
  </si>
  <si>
    <t>Total P applied + credits</t>
  </si>
  <si>
    <t>Total K needed for crop</t>
  </si>
  <si>
    <r>
      <t>lbs K</t>
    </r>
    <r>
      <rPr>
        <vertAlign val="subscript"/>
        <sz val="10"/>
        <rFont val="Arial"/>
        <family val="2"/>
      </rPr>
      <t>2</t>
    </r>
    <r>
      <rPr>
        <sz val="10"/>
        <rFont val="Arial"/>
        <family val="2"/>
      </rPr>
      <t>O per acre</t>
    </r>
  </si>
  <si>
    <t>Manure K credit</t>
  </si>
  <si>
    <t>Remaining K needed after credits</t>
  </si>
  <si>
    <t>Total K applied</t>
  </si>
  <si>
    <t>lbs S per acre</t>
  </si>
  <si>
    <t>Tons / acre</t>
  </si>
  <si>
    <t>Cash crop seed</t>
  </si>
  <si>
    <t>Number of acres</t>
  </si>
  <si>
    <t>acre</t>
  </si>
  <si>
    <t>$/acre</t>
  </si>
  <si>
    <t>Number of trips</t>
  </si>
  <si>
    <t>Irrigation</t>
  </si>
  <si>
    <t>Ownership Cost</t>
  </si>
  <si>
    <t>Water Applied Inches/acre</t>
  </si>
  <si>
    <t>Number of Tillage trips</t>
  </si>
  <si>
    <t>% need to dry</t>
  </si>
  <si>
    <t xml:space="preserve">     Interest: 8 mths @1%/mth * (Direct inputs plus 20% of Tillage) </t>
  </si>
  <si>
    <t>months interest</t>
  </si>
  <si>
    <t># months in storage</t>
  </si>
  <si>
    <t>Yield per acre</t>
  </si>
  <si>
    <t>Corn</t>
  </si>
  <si>
    <t>bu/acre</t>
  </si>
  <si>
    <t>Tons DM/acre</t>
  </si>
  <si>
    <t># acres or 1 for flat sum</t>
  </si>
  <si>
    <t xml:space="preserve">Net Return/Acre </t>
  </si>
  <si>
    <t>Nutrient credits from cover crops and manure should be subtracted from the quantity needed.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</si>
</sst>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0.0"/>
    <numFmt numFmtId="166" formatCode="&quot;$&quot;#,##0"/>
  </numFmts>
  <fonts count="15" x14ac:knownFonts="1">
    <font>
      <sz val="10"/>
      <name val="Arial"/>
    </font>
    <font>
      <sz val="10"/>
      <name val="Arial"/>
      <family val="2"/>
    </font>
    <font>
      <b/>
      <i/>
      <sz val="10"/>
      <name val="Arial"/>
      <family val="2"/>
    </font>
    <font>
      <b/>
      <sz val="10"/>
      <name val="Arial"/>
      <family val="2"/>
    </font>
    <font>
      <sz val="8"/>
      <color indexed="81"/>
      <name val="Tahoma"/>
      <family val="2"/>
    </font>
    <font>
      <b/>
      <sz val="8"/>
      <color indexed="81"/>
      <name val="Tahoma"/>
      <family val="2"/>
    </font>
    <font>
      <i/>
      <sz val="10"/>
      <name val="Arial"/>
      <family val="2"/>
    </font>
    <font>
      <vertAlign val="subscript"/>
      <sz val="10"/>
      <name val="Arial"/>
      <family val="2"/>
    </font>
    <font>
      <b/>
      <vertAlign val="subscript"/>
      <sz val="10"/>
      <name val="Arial"/>
      <family val="2"/>
    </font>
    <font>
      <sz val="10"/>
      <name val="Arial"/>
    </font>
    <font>
      <i/>
      <u/>
      <sz val="10"/>
      <name val="Arial"/>
      <family val="2"/>
    </font>
    <font>
      <b/>
      <sz val="8"/>
      <color rgb="FF000000"/>
      <name val="Tahoma"/>
      <family val="2"/>
    </font>
    <font>
      <sz val="8"/>
      <color rgb="FF000000"/>
      <name val="Tahoma"/>
      <family val="2"/>
    </font>
    <font>
      <sz val="10"/>
      <color rgb="FF000000"/>
      <name val="Arial"/>
      <family val="2"/>
    </font>
    <font>
      <b/>
      <sz val="11"/>
      <color rgb="FF000000"/>
      <name val="Calibri"/>
      <family val="2"/>
      <charset val="1"/>
    </font>
  </fonts>
  <fills count="11">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8" tint="0.79998168889431442"/>
        <bgColor rgb="FF000000"/>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theme="5" tint="0.59999389629810485"/>
        <bgColor indexed="64"/>
      </patternFill>
    </fill>
  </fills>
  <borders count="39">
    <border>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rgb="FFA5A5A5"/>
      </left>
      <right style="thin">
        <color rgb="FFA5A5A5"/>
      </right>
      <top style="thin">
        <color rgb="FFA5A5A5"/>
      </top>
      <bottom style="thin">
        <color rgb="FFA5A5A5"/>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top style="thin">
        <color theme="0" tint="-0.14999847407452621"/>
      </top>
      <bottom/>
      <diagonal/>
    </border>
    <border>
      <left style="medium">
        <color indexed="64"/>
      </left>
      <right style="thin">
        <color theme="0" tint="-0.14999847407452621"/>
      </right>
      <top style="medium">
        <color indexed="64"/>
      </top>
      <bottom/>
      <diagonal/>
    </border>
    <border>
      <left style="thin">
        <color theme="0" tint="-0.14999847407452621"/>
      </left>
      <right style="thin">
        <color theme="0" tint="-0.14999847407452621"/>
      </right>
      <top style="medium">
        <color indexed="64"/>
      </top>
      <bottom/>
      <diagonal/>
    </border>
    <border>
      <left style="thin">
        <color theme="0" tint="-0.14999847407452621"/>
      </left>
      <right style="thin">
        <color theme="0" tint="-0.14999847407452621"/>
      </right>
      <top style="medium">
        <color indexed="64"/>
      </top>
      <bottom style="thin">
        <color theme="0" tint="-0.14999847407452621"/>
      </bottom>
      <diagonal/>
    </border>
    <border>
      <left style="thin">
        <color theme="0" tint="-0.14999847407452621"/>
      </left>
      <right style="medium">
        <color indexed="64"/>
      </right>
      <top style="medium">
        <color indexed="64"/>
      </top>
      <bottom style="thin">
        <color theme="0" tint="-0.14999847407452621"/>
      </bottom>
      <diagonal/>
    </border>
    <border>
      <left style="medium">
        <color indexed="64"/>
      </left>
      <right/>
      <top/>
      <bottom/>
      <diagonal/>
    </border>
    <border>
      <left style="thin">
        <color theme="0" tint="-0.14999847407452621"/>
      </left>
      <right style="medium">
        <color indexed="64"/>
      </right>
      <top style="thin">
        <color theme="0" tint="-0.14999847407452621"/>
      </top>
      <bottom style="thin">
        <color theme="0" tint="-0.14999847407452621"/>
      </bottom>
      <diagonal/>
    </border>
    <border>
      <left style="medium">
        <color indexed="64"/>
      </left>
      <right style="thin">
        <color theme="0" tint="-0.14999847407452621"/>
      </right>
      <top style="thin">
        <color theme="0" tint="-0.14999847407452621"/>
      </top>
      <bottom style="medium">
        <color indexed="64"/>
      </bottom>
      <diagonal/>
    </border>
    <border>
      <left style="thin">
        <color theme="0" tint="-0.14999847407452621"/>
      </left>
      <right style="thin">
        <color theme="0" tint="-0.14999847407452621"/>
      </right>
      <top style="thin">
        <color theme="0" tint="-0.14999847407452621"/>
      </top>
      <bottom style="medium">
        <color indexed="64"/>
      </bottom>
      <diagonal/>
    </border>
    <border>
      <left style="thin">
        <color theme="0" tint="-0.14999847407452621"/>
      </left>
      <right style="medium">
        <color indexed="64"/>
      </right>
      <top style="thin">
        <color theme="0" tint="-0.14999847407452621"/>
      </top>
      <bottom style="medium">
        <color indexed="64"/>
      </bottom>
      <diagonal/>
    </border>
    <border>
      <left style="thin">
        <color theme="0" tint="-0.14999847407452621"/>
      </left>
      <right style="thin">
        <color theme="0" tint="-0.14999847407452621"/>
      </right>
      <top style="thin">
        <color indexed="64"/>
      </top>
      <bottom style="thin">
        <color theme="0" tint="-0.14999847407452621"/>
      </bottom>
      <diagonal/>
    </border>
    <border>
      <left/>
      <right/>
      <top style="thin">
        <color indexed="64"/>
      </top>
      <bottom style="thin">
        <color theme="0" tint="-0.14999847407452621"/>
      </bottom>
      <diagonal/>
    </border>
    <border>
      <left/>
      <right style="medium">
        <color indexed="64"/>
      </right>
      <top/>
      <bottom/>
      <diagonal/>
    </border>
    <border>
      <left/>
      <right/>
      <top/>
      <bottom style="thin">
        <color theme="0" tint="-0.14999847407452621"/>
      </bottom>
      <diagonal/>
    </border>
    <border>
      <left/>
      <right style="medium">
        <color indexed="64"/>
      </right>
      <top/>
      <bottom style="thin">
        <color theme="0" tint="-0.1499984740745262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rgb="FF000000"/>
      </top>
      <bottom/>
      <diagonal/>
    </border>
  </borders>
  <cellStyleXfs count="2">
    <xf numFmtId="0" fontId="0" fillId="0" borderId="0"/>
    <xf numFmtId="44" fontId="9" fillId="0" borderId="0" applyFont="0" applyFill="0" applyBorder="0" applyAlignment="0" applyProtection="0"/>
  </cellStyleXfs>
  <cellXfs count="214">
    <xf numFmtId="0" fontId="0" fillId="0" borderId="0" xfId="0"/>
    <xf numFmtId="0" fontId="2" fillId="0" borderId="2" xfId="0" applyFont="1" applyBorder="1" applyAlignment="1">
      <alignment horizontal="left"/>
    </xf>
    <xf numFmtId="0" fontId="2" fillId="0" borderId="2" xfId="0" applyFont="1" applyBorder="1"/>
    <xf numFmtId="0" fontId="3" fillId="0" borderId="7" xfId="0" applyFont="1" applyBorder="1" applyAlignment="1">
      <alignment horizontal="right"/>
    </xf>
    <xf numFmtId="9" fontId="3" fillId="0" borderId="7" xfId="0" applyNumberFormat="1" applyFont="1" applyBorder="1"/>
    <xf numFmtId="0" fontId="3" fillId="0" borderId="0" xfId="0" applyFont="1"/>
    <xf numFmtId="0" fontId="3" fillId="0" borderId="3" xfId="0" applyFont="1" applyBorder="1" applyAlignment="1">
      <alignment horizontal="center"/>
    </xf>
    <xf numFmtId="0" fontId="1" fillId="0" borderId="0" xfId="0" applyFont="1"/>
    <xf numFmtId="0" fontId="3" fillId="0" borderId="8" xfId="0" applyFont="1" applyBorder="1"/>
    <xf numFmtId="0" fontId="3" fillId="0" borderId="7" xfId="0" applyFont="1" applyBorder="1" applyAlignment="1">
      <alignment horizontal="center"/>
    </xf>
    <xf numFmtId="0" fontId="3" fillId="0" borderId="7" xfId="0" applyFont="1" applyBorder="1"/>
    <xf numFmtId="0" fontId="3" fillId="0" borderId="3" xfId="0" applyFont="1" applyBorder="1"/>
    <xf numFmtId="2" fontId="1" fillId="0" borderId="9" xfId="0" applyNumberFormat="1" applyFont="1" applyBorder="1" applyAlignment="1">
      <alignment horizontal="left"/>
    </xf>
    <xf numFmtId="49" fontId="1" fillId="0" borderId="10" xfId="0" applyNumberFormat="1" applyFont="1" applyBorder="1"/>
    <xf numFmtId="49" fontId="3" fillId="0" borderId="10" xfId="0" applyNumberFormat="1" applyFont="1" applyBorder="1"/>
    <xf numFmtId="49" fontId="2" fillId="0" borderId="10" xfId="0" applyNumberFormat="1" applyFont="1" applyBorder="1"/>
    <xf numFmtId="49" fontId="1" fillId="0" borderId="10" xfId="0" applyNumberFormat="1" applyFont="1" applyBorder="1" applyAlignment="1">
      <alignment vertical="center"/>
    </xf>
    <xf numFmtId="0" fontId="1" fillId="0" borderId="5" xfId="0" applyFont="1" applyBorder="1" applyAlignment="1">
      <alignment horizontal="right"/>
    </xf>
    <xf numFmtId="0" fontId="2" fillId="0" borderId="4" xfId="0" applyFont="1" applyBorder="1" applyAlignment="1">
      <alignment horizontal="left"/>
    </xf>
    <xf numFmtId="0" fontId="3" fillId="0" borderId="1" xfId="0" applyFont="1" applyBorder="1"/>
    <xf numFmtId="164" fontId="3" fillId="0" borderId="10" xfId="0" applyNumberFormat="1" applyFont="1" applyBorder="1"/>
    <xf numFmtId="164" fontId="1" fillId="3" borderId="10" xfId="0" applyNumberFormat="1" applyFont="1" applyFill="1" applyBorder="1"/>
    <xf numFmtId="2" fontId="1" fillId="0" borderId="0" xfId="0" applyNumberFormat="1" applyFont="1" applyAlignment="1">
      <alignment horizontal="center" vertical="top" wrapText="1"/>
    </xf>
    <xf numFmtId="0" fontId="1" fillId="0" borderId="11" xfId="0" applyFont="1" applyBorder="1" applyAlignment="1">
      <alignment vertical="top" wrapText="1"/>
    </xf>
    <xf numFmtId="0" fontId="1" fillId="0" borderId="10" xfId="0" applyFont="1" applyBorder="1" applyAlignment="1">
      <alignment vertical="top" wrapText="1"/>
    </xf>
    <xf numFmtId="0" fontId="1" fillId="0" borderId="0" xfId="0" applyFont="1" applyAlignment="1">
      <alignment vertical="top" wrapText="1"/>
    </xf>
    <xf numFmtId="0" fontId="1" fillId="2" borderId="0" xfId="0" applyFont="1" applyFill="1" applyAlignment="1">
      <alignment horizontal="left" vertical="top" wrapText="1"/>
    </xf>
    <xf numFmtId="0" fontId="1" fillId="0" borderId="20" xfId="0" applyFont="1" applyBorder="1" applyAlignment="1">
      <alignment vertical="top" wrapText="1"/>
    </xf>
    <xf numFmtId="0" fontId="3" fillId="0" borderId="0" xfId="0" applyFont="1" applyAlignment="1">
      <alignment horizontal="center"/>
    </xf>
    <xf numFmtId="0" fontId="10" fillId="0" borderId="0" xfId="0" applyFont="1"/>
    <xf numFmtId="0" fontId="1" fillId="2" borderId="20" xfId="0" applyFont="1" applyFill="1" applyBorder="1" applyAlignment="1">
      <alignment horizontal="left" vertical="top" wrapText="1"/>
    </xf>
    <xf numFmtId="0" fontId="1" fillId="0" borderId="12" xfId="0" applyFont="1" applyBorder="1"/>
    <xf numFmtId="0" fontId="1" fillId="4" borderId="0" xfId="0" applyFont="1" applyFill="1"/>
    <xf numFmtId="49" fontId="3" fillId="5" borderId="10" xfId="0" applyNumberFormat="1" applyFont="1" applyFill="1" applyBorder="1"/>
    <xf numFmtId="164" fontId="1" fillId="5" borderId="10" xfId="0" applyNumberFormat="1" applyFont="1" applyFill="1" applyBorder="1"/>
    <xf numFmtId="44" fontId="3" fillId="5" borderId="9" xfId="1" applyFont="1" applyFill="1" applyBorder="1" applyAlignment="1"/>
    <xf numFmtId="0" fontId="3" fillId="5" borderId="10" xfId="0" applyFont="1" applyFill="1" applyBorder="1" applyAlignment="1">
      <alignment vertical="top" wrapText="1"/>
    </xf>
    <xf numFmtId="49" fontId="2" fillId="0" borderId="12" xfId="0" applyNumberFormat="1" applyFont="1" applyBorder="1"/>
    <xf numFmtId="49" fontId="1" fillId="0" borderId="0" xfId="0" applyNumberFormat="1" applyFont="1" applyAlignment="1">
      <alignment horizontal="left"/>
    </xf>
    <xf numFmtId="49" fontId="3" fillId="2" borderId="25" xfId="0" applyNumberFormat="1" applyFont="1" applyFill="1" applyBorder="1"/>
    <xf numFmtId="49" fontId="1" fillId="2" borderId="25" xfId="0" applyNumberFormat="1" applyFont="1" applyFill="1" applyBorder="1" applyAlignment="1">
      <alignment horizontal="left"/>
    </xf>
    <xf numFmtId="164" fontId="3" fillId="0" borderId="12" xfId="0" applyNumberFormat="1" applyFont="1" applyBorder="1"/>
    <xf numFmtId="164" fontId="3" fillId="2" borderId="25" xfId="0" applyNumberFormat="1" applyFont="1" applyFill="1" applyBorder="1"/>
    <xf numFmtId="0" fontId="3" fillId="2" borderId="25" xfId="0" applyFont="1" applyFill="1" applyBorder="1" applyAlignment="1">
      <alignment vertical="top" wrapText="1"/>
    </xf>
    <xf numFmtId="0" fontId="6" fillId="0" borderId="0" xfId="0" applyFont="1" applyAlignment="1">
      <alignment horizontal="left"/>
    </xf>
    <xf numFmtId="0" fontId="1" fillId="0" borderId="0" xfId="0" applyFont="1" applyAlignment="1">
      <alignment horizontal="left"/>
    </xf>
    <xf numFmtId="14" fontId="1" fillId="0" borderId="0" xfId="0" quotePrefix="1" applyNumberFormat="1" applyFont="1" applyAlignment="1">
      <alignment horizontal="right"/>
    </xf>
    <xf numFmtId="0" fontId="1" fillId="0" borderId="0" xfId="0" applyFont="1" applyAlignment="1">
      <alignment horizontal="right"/>
    </xf>
    <xf numFmtId="0" fontId="3" fillId="0" borderId="0" xfId="0" applyFont="1" applyAlignment="1">
      <alignment horizontal="left"/>
    </xf>
    <xf numFmtId="2" fontId="3" fillId="0" borderId="0" xfId="0" applyNumberFormat="1" applyFont="1" applyAlignment="1">
      <alignment horizontal="left"/>
    </xf>
    <xf numFmtId="0" fontId="3" fillId="0" borderId="0" xfId="0" applyFont="1" applyAlignment="1">
      <alignment horizontal="right"/>
    </xf>
    <xf numFmtId="0" fontId="2" fillId="0" borderId="0" xfId="0" applyFont="1" applyAlignment="1">
      <alignment horizontal="left"/>
    </xf>
    <xf numFmtId="14" fontId="1" fillId="0" borderId="0" xfId="0" applyNumberFormat="1" applyFont="1" applyAlignment="1">
      <alignment horizontal="left"/>
    </xf>
    <xf numFmtId="1" fontId="1" fillId="0" borderId="0" xfId="0" applyNumberFormat="1" applyFont="1" applyAlignment="1" applyProtection="1">
      <alignment horizontal="right"/>
      <protection locked="0"/>
    </xf>
    <xf numFmtId="2" fontId="1" fillId="0" borderId="0" xfId="0" applyNumberFormat="1" applyFont="1" applyAlignment="1">
      <alignment horizontal="right"/>
    </xf>
    <xf numFmtId="0" fontId="1" fillId="0" borderId="0" xfId="0" applyFont="1" applyAlignment="1">
      <alignment horizontal="left" vertical="center"/>
    </xf>
    <xf numFmtId="1" fontId="1" fillId="0" borderId="0" xfId="0" applyNumberFormat="1" applyFont="1" applyAlignment="1" applyProtection="1">
      <alignment horizontal="right" vertical="center"/>
      <protection locked="0"/>
    </xf>
    <xf numFmtId="0" fontId="1" fillId="0" borderId="0" xfId="0" applyFont="1" applyAlignment="1">
      <alignment vertical="center"/>
    </xf>
    <xf numFmtId="14" fontId="2" fillId="0" borderId="0" xfId="0" applyNumberFormat="1" applyFont="1" applyAlignment="1">
      <alignment horizontal="left"/>
    </xf>
    <xf numFmtId="1" fontId="1" fillId="0" borderId="0" xfId="0" applyNumberFormat="1" applyFont="1" applyAlignment="1">
      <alignment horizontal="right"/>
    </xf>
    <xf numFmtId="0" fontId="1" fillId="0" borderId="0" xfId="0" applyFont="1" applyProtection="1">
      <protection locked="0"/>
    </xf>
    <xf numFmtId="2" fontId="1" fillId="0" borderId="0" xfId="0" applyNumberFormat="1" applyFont="1"/>
    <xf numFmtId="2" fontId="1" fillId="0" borderId="0" xfId="0" applyNumberFormat="1" applyFont="1" applyAlignment="1" applyProtection="1">
      <alignment horizontal="right"/>
      <protection locked="0"/>
    </xf>
    <xf numFmtId="2" fontId="1" fillId="0" borderId="0" xfId="0" applyNumberFormat="1" applyFont="1" applyAlignment="1">
      <alignment horizontal="left"/>
    </xf>
    <xf numFmtId="1" fontId="3" fillId="0" borderId="0" xfId="0" applyNumberFormat="1" applyFont="1" applyAlignment="1">
      <alignment horizontal="right"/>
    </xf>
    <xf numFmtId="0" fontId="2" fillId="0" borderId="0" xfId="0" applyFont="1"/>
    <xf numFmtId="1" fontId="1" fillId="0" borderId="0" xfId="0" applyNumberFormat="1" applyFont="1" applyAlignment="1">
      <alignment horizontal="center"/>
    </xf>
    <xf numFmtId="164" fontId="1" fillId="0" borderId="0" xfId="0" applyNumberFormat="1" applyFont="1" applyAlignment="1">
      <alignment horizontal="center"/>
    </xf>
    <xf numFmtId="0" fontId="1" fillId="0" borderId="0" xfId="0" quotePrefix="1" applyFont="1" applyAlignment="1">
      <alignment horizontal="center"/>
    </xf>
    <xf numFmtId="0" fontId="3" fillId="5" borderId="0" xfId="0" applyFont="1" applyFill="1" applyAlignment="1">
      <alignment horizontal="left"/>
    </xf>
    <xf numFmtId="0" fontId="1" fillId="5" borderId="0" xfId="0" applyFont="1" applyFill="1" applyAlignment="1">
      <alignment horizontal="right"/>
    </xf>
    <xf numFmtId="0" fontId="1" fillId="5" borderId="0" xfId="0" applyFont="1" applyFill="1" applyAlignment="1">
      <alignment horizontal="left"/>
    </xf>
    <xf numFmtId="0" fontId="6" fillId="0" borderId="0" xfId="0" applyFont="1" applyAlignment="1">
      <alignment horizontal="right"/>
    </xf>
    <xf numFmtId="49" fontId="3" fillId="5" borderId="0" xfId="0" applyNumberFormat="1" applyFont="1" applyFill="1"/>
    <xf numFmtId="44" fontId="3" fillId="5" borderId="0" xfId="1" applyFont="1" applyFill="1" applyBorder="1" applyAlignment="1"/>
    <xf numFmtId="0" fontId="3" fillId="5" borderId="0" xfId="0" applyFont="1" applyFill="1" applyAlignment="1">
      <alignment vertical="top" wrapText="1"/>
    </xf>
    <xf numFmtId="2" fontId="1" fillId="5" borderId="0" xfId="0" applyNumberFormat="1" applyFont="1" applyFill="1" applyAlignment="1">
      <alignment horizontal="right"/>
    </xf>
    <xf numFmtId="2" fontId="1" fillId="2" borderId="0" xfId="0" applyNumberFormat="1" applyFont="1" applyFill="1" applyAlignment="1">
      <alignment horizontal="right"/>
    </xf>
    <xf numFmtId="2" fontId="1" fillId="2" borderId="7" xfId="0" applyNumberFormat="1" applyFont="1" applyFill="1" applyBorder="1" applyAlignment="1">
      <alignment horizontal="left"/>
    </xf>
    <xf numFmtId="1" fontId="1" fillId="2" borderId="7" xfId="0" applyNumberFormat="1" applyFont="1" applyFill="1" applyBorder="1" applyAlignment="1">
      <alignment horizontal="right"/>
    </xf>
    <xf numFmtId="2" fontId="1" fillId="2" borderId="7" xfId="0" applyNumberFormat="1" applyFont="1" applyFill="1" applyBorder="1" applyAlignment="1">
      <alignment horizontal="right"/>
    </xf>
    <xf numFmtId="0" fontId="3" fillId="5" borderId="0" xfId="0" applyFont="1" applyFill="1" applyAlignment="1">
      <alignment horizontal="right"/>
    </xf>
    <xf numFmtId="2" fontId="3" fillId="5" borderId="0" xfId="0" applyNumberFormat="1" applyFont="1" applyFill="1" applyAlignment="1">
      <alignment horizontal="right"/>
    </xf>
    <xf numFmtId="1" fontId="6" fillId="0" borderId="0" xfId="0" applyNumberFormat="1" applyFont="1" applyAlignment="1">
      <alignment horizontal="left"/>
    </xf>
    <xf numFmtId="2" fontId="6" fillId="0" borderId="0" xfId="0" applyNumberFormat="1" applyFont="1" applyAlignment="1">
      <alignment horizontal="right"/>
    </xf>
    <xf numFmtId="1" fontId="6" fillId="0" borderId="0" xfId="0" applyNumberFormat="1" applyFont="1" applyAlignment="1" applyProtection="1">
      <alignment horizontal="right"/>
      <protection locked="0"/>
    </xf>
    <xf numFmtId="2" fontId="3" fillId="5" borderId="0" xfId="0" applyNumberFormat="1" applyFont="1" applyFill="1" applyAlignment="1">
      <alignment horizontal="left"/>
    </xf>
    <xf numFmtId="2" fontId="3" fillId="2" borderId="7" xfId="0" applyNumberFormat="1" applyFont="1" applyFill="1" applyBorder="1" applyAlignment="1">
      <alignment horizontal="left"/>
    </xf>
    <xf numFmtId="0" fontId="1" fillId="5" borderId="10" xfId="0" applyFont="1" applyFill="1" applyBorder="1" applyAlignment="1">
      <alignment vertical="top" wrapText="1"/>
    </xf>
    <xf numFmtId="2" fontId="3" fillId="2" borderId="26" xfId="0" applyNumberFormat="1" applyFont="1" applyFill="1" applyBorder="1" applyAlignment="1">
      <alignment horizontal="left"/>
    </xf>
    <xf numFmtId="0" fontId="1" fillId="0" borderId="9" xfId="0" applyFont="1" applyBorder="1" applyAlignment="1">
      <alignment horizontal="left" vertical="top" wrapText="1"/>
    </xf>
    <xf numFmtId="0" fontId="3" fillId="0" borderId="12" xfId="0" applyFont="1" applyBorder="1"/>
    <xf numFmtId="164" fontId="1" fillId="5" borderId="10" xfId="0" applyNumberFormat="1" applyFont="1" applyFill="1" applyBorder="1" applyAlignment="1">
      <alignment horizontal="center"/>
    </xf>
    <xf numFmtId="0" fontId="1" fillId="0" borderId="7" xfId="0" applyFont="1" applyBorder="1" applyAlignment="1">
      <alignment horizontal="right"/>
    </xf>
    <xf numFmtId="0" fontId="3" fillId="0" borderId="30" xfId="0" applyFont="1" applyBorder="1" applyAlignment="1">
      <alignment horizontal="center"/>
    </xf>
    <xf numFmtId="1" fontId="1" fillId="6" borderId="0" xfId="0" applyNumberFormat="1" applyFont="1" applyFill="1" applyAlignment="1" applyProtection="1">
      <alignment horizontal="right"/>
      <protection locked="0"/>
    </xf>
    <xf numFmtId="1" fontId="1" fillId="6" borderId="0" xfId="0" applyNumberFormat="1" applyFont="1" applyFill="1" applyAlignment="1" applyProtection="1">
      <alignment horizontal="right" vertical="center"/>
      <protection locked="0"/>
    </xf>
    <xf numFmtId="1" fontId="1" fillId="6" borderId="0" xfId="0" applyNumberFormat="1" applyFont="1" applyFill="1" applyAlignment="1">
      <alignment horizontal="right"/>
    </xf>
    <xf numFmtId="165" fontId="1" fillId="6" borderId="0" xfId="0" applyNumberFormat="1" applyFont="1" applyFill="1" applyAlignment="1" applyProtection="1">
      <alignment horizontal="right"/>
      <protection locked="0"/>
    </xf>
    <xf numFmtId="2" fontId="1" fillId="6" borderId="0" xfId="0" applyNumberFormat="1" applyFont="1" applyFill="1" applyAlignment="1" applyProtection="1">
      <alignment horizontal="right"/>
      <protection locked="0"/>
    </xf>
    <xf numFmtId="1" fontId="3" fillId="6" borderId="0" xfId="0" applyNumberFormat="1" applyFont="1" applyFill="1" applyAlignment="1" applyProtection="1">
      <alignment horizontal="right"/>
      <protection locked="0"/>
    </xf>
    <xf numFmtId="0" fontId="1" fillId="6" borderId="0" xfId="0" applyFont="1" applyFill="1" applyAlignment="1" applyProtection="1">
      <alignment horizontal="right"/>
      <protection locked="0"/>
    </xf>
    <xf numFmtId="0" fontId="1" fillId="6" borderId="0" xfId="0" applyFont="1" applyFill="1" applyAlignment="1">
      <alignment horizontal="right"/>
    </xf>
    <xf numFmtId="2" fontId="1" fillId="6" borderId="0" xfId="0" applyNumberFormat="1" applyFont="1" applyFill="1" applyAlignment="1">
      <alignment horizontal="right"/>
    </xf>
    <xf numFmtId="0" fontId="3" fillId="0" borderId="7" xfId="0" applyFont="1" applyBorder="1" applyAlignment="1">
      <alignment horizontal="left"/>
    </xf>
    <xf numFmtId="0" fontId="1" fillId="0" borderId="7" xfId="0" applyFont="1" applyBorder="1" applyAlignment="1">
      <alignment horizontal="left"/>
    </xf>
    <xf numFmtId="2" fontId="3" fillId="0" borderId="7" xfId="0" applyNumberFormat="1" applyFont="1" applyBorder="1" applyAlignment="1">
      <alignment horizontal="right"/>
    </xf>
    <xf numFmtId="0" fontId="1" fillId="3" borderId="0" xfId="0" applyFont="1" applyFill="1"/>
    <xf numFmtId="0" fontId="1" fillId="6" borderId="0" xfId="0" applyFont="1" applyFill="1"/>
    <xf numFmtId="0" fontId="1" fillId="2" borderId="0" xfId="0" applyFont="1" applyFill="1"/>
    <xf numFmtId="0" fontId="1" fillId="8" borderId="0" xfId="0" applyFont="1" applyFill="1" applyAlignment="1">
      <alignment horizontal="right"/>
    </xf>
    <xf numFmtId="0" fontId="3" fillId="7" borderId="8" xfId="0" applyFont="1" applyFill="1" applyBorder="1" applyAlignment="1">
      <alignment horizontal="left"/>
    </xf>
    <xf numFmtId="0" fontId="2" fillId="7" borderId="8" xfId="0" applyFont="1" applyFill="1" applyBorder="1" applyAlignment="1">
      <alignment horizontal="center"/>
    </xf>
    <xf numFmtId="0" fontId="2" fillId="8" borderId="0" xfId="0" applyFont="1" applyFill="1" applyAlignment="1">
      <alignment horizontal="center"/>
    </xf>
    <xf numFmtId="0" fontId="3" fillId="2" borderId="7" xfId="0" applyFont="1" applyFill="1" applyBorder="1" applyAlignment="1">
      <alignment horizontal="left"/>
    </xf>
    <xf numFmtId="0" fontId="3" fillId="2" borderId="7" xfId="0" applyFont="1" applyFill="1" applyBorder="1" applyAlignment="1">
      <alignment horizontal="right"/>
    </xf>
    <xf numFmtId="2" fontId="3" fillId="2" borderId="7" xfId="0" applyNumberFormat="1" applyFont="1" applyFill="1" applyBorder="1" applyAlignment="1">
      <alignment horizontal="right"/>
    </xf>
    <xf numFmtId="1" fontId="3" fillId="0" borderId="0" xfId="0" applyNumberFormat="1" applyFont="1" applyAlignment="1">
      <alignment horizontal="center"/>
    </xf>
    <xf numFmtId="0" fontId="3" fillId="9" borderId="0" xfId="0" applyFont="1" applyFill="1" applyAlignment="1">
      <alignment horizontal="left"/>
    </xf>
    <xf numFmtId="0" fontId="1" fillId="9" borderId="0" xfId="0" applyFont="1" applyFill="1" applyAlignment="1">
      <alignment horizontal="right"/>
    </xf>
    <xf numFmtId="0" fontId="1" fillId="9" borderId="0" xfId="0" applyFont="1" applyFill="1" applyAlignment="1">
      <alignment horizontal="left"/>
    </xf>
    <xf numFmtId="14" fontId="1" fillId="9" borderId="0" xfId="0" quotePrefix="1" applyNumberFormat="1" applyFont="1" applyFill="1" applyAlignment="1">
      <alignment horizontal="right"/>
    </xf>
    <xf numFmtId="1" fontId="2" fillId="6" borderId="0" xfId="0" applyNumberFormat="1" applyFont="1" applyFill="1" applyAlignment="1">
      <alignment horizontal="right"/>
    </xf>
    <xf numFmtId="0" fontId="2" fillId="0" borderId="0" xfId="0" applyFont="1" applyAlignment="1">
      <alignment horizontal="right"/>
    </xf>
    <xf numFmtId="2" fontId="2" fillId="2" borderId="0" xfId="0" applyNumberFormat="1" applyFont="1" applyFill="1" applyAlignment="1">
      <alignment horizontal="left" wrapText="1"/>
    </xf>
    <xf numFmtId="1" fontId="3" fillId="6" borderId="0" xfId="0" applyNumberFormat="1" applyFont="1" applyFill="1" applyAlignment="1">
      <alignment horizontal="right"/>
    </xf>
    <xf numFmtId="2" fontId="3" fillId="2" borderId="0" xfId="0" applyNumberFormat="1" applyFont="1" applyFill="1" applyAlignment="1">
      <alignment horizontal="right"/>
    </xf>
    <xf numFmtId="1" fontId="3" fillId="6" borderId="0" xfId="0" applyNumberFormat="1" applyFont="1" applyFill="1" applyAlignment="1" applyProtection="1">
      <alignment horizontal="right" vertical="center"/>
      <protection locked="0"/>
    </xf>
    <xf numFmtId="1" fontId="3" fillId="0" borderId="0" xfId="0" applyNumberFormat="1" applyFont="1" applyAlignment="1" applyProtection="1">
      <alignment horizontal="right"/>
      <protection locked="0"/>
    </xf>
    <xf numFmtId="14" fontId="3" fillId="0" borderId="0" xfId="0" applyNumberFormat="1" applyFont="1" applyAlignment="1">
      <alignment horizontal="left"/>
    </xf>
    <xf numFmtId="0" fontId="1" fillId="2" borderId="8" xfId="0" applyFont="1" applyFill="1" applyBorder="1" applyAlignment="1">
      <alignment horizontal="right"/>
    </xf>
    <xf numFmtId="0" fontId="1" fillId="0" borderId="10" xfId="0" applyFont="1" applyBorder="1"/>
    <xf numFmtId="0" fontId="1" fillId="0" borderId="12" xfId="0" applyFont="1" applyBorder="1" applyAlignment="1">
      <alignment vertical="top" wrapText="1"/>
    </xf>
    <xf numFmtId="0" fontId="1" fillId="0" borderId="13" xfId="0" applyFont="1" applyBorder="1"/>
    <xf numFmtId="0" fontId="1" fillId="0" borderId="14" xfId="0" applyFont="1" applyBorder="1" applyAlignment="1">
      <alignment vertical="top" wrapText="1"/>
    </xf>
    <xf numFmtId="164" fontId="1" fillId="0" borderId="10" xfId="0" applyNumberFormat="1" applyFont="1" applyBorder="1"/>
    <xf numFmtId="0" fontId="1" fillId="5" borderId="10" xfId="0" applyFont="1" applyFill="1" applyBorder="1" applyAlignment="1">
      <alignment horizontal="center" vertical="top" wrapText="1"/>
    </xf>
    <xf numFmtId="0" fontId="1" fillId="0" borderId="15" xfId="0" applyFont="1" applyBorder="1" applyAlignment="1">
      <alignment vertical="top" wrapText="1"/>
    </xf>
    <xf numFmtId="0" fontId="1" fillId="0" borderId="16" xfId="0" applyFont="1" applyBorder="1" applyAlignment="1">
      <alignment vertical="top" wrapText="1"/>
    </xf>
    <xf numFmtId="0" fontId="1" fillId="0" borderId="17" xfId="0" applyFont="1" applyBorder="1"/>
    <xf numFmtId="0" fontId="1" fillId="0" borderId="18" xfId="0" applyFont="1" applyBorder="1"/>
    <xf numFmtId="0" fontId="1" fillId="0" borderId="19" xfId="0" applyFont="1" applyBorder="1"/>
    <xf numFmtId="0" fontId="1" fillId="0" borderId="2" xfId="0" applyFont="1" applyBorder="1"/>
    <xf numFmtId="0" fontId="1" fillId="0" borderId="3" xfId="0" applyFont="1" applyBorder="1"/>
    <xf numFmtId="0" fontId="1" fillId="0" borderId="21" xfId="0" applyFont="1" applyBorder="1"/>
    <xf numFmtId="0" fontId="1" fillId="0" borderId="4" xfId="0" applyFont="1" applyBorder="1" applyAlignment="1">
      <alignment horizontal="right"/>
    </xf>
    <xf numFmtId="0" fontId="1" fillId="3" borderId="0" xfId="0" applyFont="1" applyFill="1" applyProtection="1">
      <protection locked="0"/>
    </xf>
    <xf numFmtId="1" fontId="1" fillId="3" borderId="0" xfId="0" applyNumberFormat="1" applyFont="1" applyFill="1" applyAlignment="1" applyProtection="1">
      <alignment horizontal="right"/>
      <protection locked="0"/>
    </xf>
    <xf numFmtId="0" fontId="1" fillId="3" borderId="1" xfId="0" applyFont="1" applyFill="1" applyBorder="1"/>
    <xf numFmtId="2" fontId="1" fillId="2" borderId="8" xfId="0" applyNumberFormat="1" applyFont="1" applyFill="1" applyBorder="1"/>
    <xf numFmtId="0" fontId="1" fillId="0" borderId="6" xfId="0" applyFont="1" applyBorder="1"/>
    <xf numFmtId="164" fontId="1" fillId="0" borderId="10" xfId="0" applyNumberFormat="1" applyFont="1" applyBorder="1" applyAlignment="1">
      <alignment vertical="center"/>
    </xf>
    <xf numFmtId="1" fontId="1" fillId="3" borderId="1" xfId="0" applyNumberFormat="1" applyFont="1" applyFill="1" applyBorder="1" applyAlignment="1" applyProtection="1">
      <alignment horizontal="right"/>
      <protection locked="0"/>
    </xf>
    <xf numFmtId="1" fontId="1" fillId="3" borderId="0" xfId="0" applyNumberFormat="1" applyFont="1" applyFill="1"/>
    <xf numFmtId="1" fontId="1" fillId="2" borderId="0" xfId="0" applyNumberFormat="1" applyFont="1" applyFill="1"/>
    <xf numFmtId="1" fontId="1" fillId="2" borderId="1" xfId="0" applyNumberFormat="1" applyFont="1" applyFill="1" applyBorder="1"/>
    <xf numFmtId="164" fontId="1" fillId="3" borderId="10" xfId="0" applyNumberFormat="1" applyFont="1" applyFill="1" applyBorder="1" applyAlignment="1">
      <alignment vertical="center"/>
    </xf>
    <xf numFmtId="2" fontId="1" fillId="2" borderId="6" xfId="0" applyNumberFormat="1" applyFont="1" applyFill="1" applyBorder="1"/>
    <xf numFmtId="164" fontId="1" fillId="8" borderId="10" xfId="0" applyNumberFormat="1" applyFont="1" applyFill="1" applyBorder="1"/>
    <xf numFmtId="2" fontId="1" fillId="0" borderId="4" xfId="0" applyNumberFormat="1" applyFont="1" applyBorder="1"/>
    <xf numFmtId="0" fontId="1" fillId="3" borderId="1" xfId="0" applyFont="1" applyFill="1" applyBorder="1" applyProtection="1">
      <protection locked="0"/>
    </xf>
    <xf numFmtId="0" fontId="1" fillId="0" borderId="4" xfId="0" applyFont="1" applyBorder="1"/>
    <xf numFmtId="14" fontId="13" fillId="0" borderId="0" xfId="0" applyNumberFormat="1" applyFont="1" applyAlignment="1">
      <alignment horizontal="left"/>
    </xf>
    <xf numFmtId="0" fontId="1" fillId="2" borderId="1" xfId="0" applyFont="1" applyFill="1" applyBorder="1"/>
    <xf numFmtId="164" fontId="1" fillId="3" borderId="10" xfId="0" applyNumberFormat="1" applyFont="1" applyFill="1" applyBorder="1" applyProtection="1">
      <protection locked="0"/>
    </xf>
    <xf numFmtId="164" fontId="1" fillId="0" borderId="10" xfId="0" applyNumberFormat="1" applyFont="1" applyBorder="1" applyProtection="1">
      <protection locked="0"/>
    </xf>
    <xf numFmtId="166" fontId="3" fillId="0" borderId="10" xfId="0" applyNumberFormat="1" applyFont="1" applyBorder="1"/>
    <xf numFmtId="164" fontId="1" fillId="6" borderId="10" xfId="0" applyNumberFormat="1" applyFont="1" applyFill="1" applyBorder="1"/>
    <xf numFmtId="2" fontId="1" fillId="6" borderId="10" xfId="0" applyNumberFormat="1" applyFont="1" applyFill="1" applyBorder="1"/>
    <xf numFmtId="0" fontId="1" fillId="0" borderId="22" xfId="0" applyFont="1" applyBorder="1" applyAlignment="1">
      <alignment vertical="top" wrapText="1"/>
    </xf>
    <xf numFmtId="0" fontId="1" fillId="0" borderId="23" xfId="0" applyFont="1" applyBorder="1"/>
    <xf numFmtId="0" fontId="1" fillId="0" borderId="24" xfId="0" applyFont="1" applyBorder="1"/>
    <xf numFmtId="0" fontId="1" fillId="0" borderId="14" xfId="0" applyFont="1" applyBorder="1"/>
    <xf numFmtId="164" fontId="1" fillId="0" borderId="12" xfId="0" applyNumberFormat="1" applyFont="1" applyBorder="1"/>
    <xf numFmtId="164" fontId="1" fillId="2" borderId="25" xfId="0" applyNumberFormat="1" applyFont="1" applyFill="1" applyBorder="1"/>
    <xf numFmtId="0" fontId="1" fillId="2" borderId="25" xfId="0" applyFont="1" applyFill="1" applyBorder="1" applyAlignment="1">
      <alignment vertical="top" wrapText="1"/>
    </xf>
    <xf numFmtId="49" fontId="1" fillId="0" borderId="12" xfId="0" applyNumberFormat="1" applyFont="1" applyBorder="1"/>
    <xf numFmtId="164" fontId="1" fillId="3" borderId="12" xfId="0" applyNumberFormat="1" applyFont="1" applyFill="1" applyBorder="1"/>
    <xf numFmtId="49" fontId="3" fillId="0" borderId="12" xfId="0" applyNumberFormat="1" applyFont="1" applyBorder="1"/>
    <xf numFmtId="0" fontId="3" fillId="0" borderId="0" xfId="0" applyFont="1" applyAlignment="1">
      <alignment vertical="center"/>
    </xf>
    <xf numFmtId="0" fontId="3" fillId="3" borderId="0" xfId="0" applyFont="1" applyFill="1" applyAlignment="1">
      <alignment vertical="center"/>
    </xf>
    <xf numFmtId="0" fontId="3" fillId="6" borderId="0" xfId="0" applyFont="1" applyFill="1" applyAlignment="1">
      <alignment vertical="center"/>
    </xf>
    <xf numFmtId="0" fontId="3" fillId="2" borderId="0" xfId="0" applyFont="1" applyFill="1" applyAlignment="1">
      <alignment vertical="center"/>
    </xf>
    <xf numFmtId="0" fontId="3" fillId="10" borderId="31" xfId="0" applyFont="1" applyFill="1" applyBorder="1" applyAlignment="1">
      <alignment horizontal="center"/>
    </xf>
    <xf numFmtId="2" fontId="1" fillId="8" borderId="0" xfId="0" applyNumberFormat="1" applyFont="1" applyFill="1" applyAlignment="1">
      <alignment horizontal="right"/>
    </xf>
    <xf numFmtId="1" fontId="2" fillId="2" borderId="0" xfId="0" applyNumberFormat="1" applyFont="1" applyFill="1" applyAlignment="1">
      <alignment horizontal="right"/>
    </xf>
    <xf numFmtId="1" fontId="1" fillId="2" borderId="0" xfId="0" applyNumberFormat="1" applyFont="1" applyFill="1" applyAlignment="1">
      <alignment horizontal="right"/>
    </xf>
    <xf numFmtId="1" fontId="3" fillId="2" borderId="0" xfId="0" applyNumberFormat="1" applyFont="1" applyFill="1" applyAlignment="1">
      <alignment horizontal="right"/>
    </xf>
    <xf numFmtId="1" fontId="3" fillId="2" borderId="0" xfId="0" applyNumberFormat="1" applyFont="1" applyFill="1" applyAlignment="1" applyProtection="1">
      <alignment horizontal="right"/>
      <protection locked="0"/>
    </xf>
    <xf numFmtId="1" fontId="3" fillId="2" borderId="0" xfId="0" applyNumberFormat="1" applyFont="1" applyFill="1" applyAlignment="1" applyProtection="1">
      <alignment horizontal="right" vertical="center"/>
      <protection locked="0"/>
    </xf>
    <xf numFmtId="1" fontId="1" fillId="2" borderId="0" xfId="0" applyNumberFormat="1" applyFont="1" applyFill="1" applyAlignment="1" applyProtection="1">
      <alignment horizontal="right"/>
      <protection locked="0"/>
    </xf>
    <xf numFmtId="165" fontId="1" fillId="0" borderId="0" xfId="0" applyNumberFormat="1" applyFont="1" applyAlignment="1" applyProtection="1">
      <alignment horizontal="right"/>
      <protection locked="0"/>
    </xf>
    <xf numFmtId="0" fontId="14" fillId="0" borderId="38" xfId="0" applyFont="1" applyBorder="1"/>
    <xf numFmtId="164" fontId="1" fillId="0" borderId="10" xfId="0" applyNumberFormat="1" applyFont="1" applyFill="1" applyBorder="1" applyAlignment="1">
      <alignment vertical="center"/>
    </xf>
    <xf numFmtId="0" fontId="1" fillId="0" borderId="0" xfId="0" applyFont="1" applyAlignment="1">
      <alignment horizontal="left" wrapText="1"/>
    </xf>
    <xf numFmtId="0" fontId="1" fillId="0" borderId="27" xfId="0" applyFont="1" applyBorder="1" applyAlignment="1">
      <alignment horizontal="left" wrapText="1"/>
    </xf>
    <xf numFmtId="0" fontId="3" fillId="3" borderId="32" xfId="0" applyFont="1" applyFill="1" applyBorder="1" applyAlignment="1">
      <alignment horizontal="left" vertical="center"/>
    </xf>
    <xf numFmtId="0" fontId="3" fillId="3" borderId="33" xfId="0" applyFont="1" applyFill="1" applyBorder="1" applyAlignment="1">
      <alignment horizontal="left" vertical="center"/>
    </xf>
    <xf numFmtId="0" fontId="3" fillId="3" borderId="34" xfId="0" applyFont="1" applyFill="1" applyBorder="1" applyAlignment="1">
      <alignment horizontal="left" vertical="center"/>
    </xf>
    <xf numFmtId="0" fontId="3" fillId="6" borderId="20" xfId="0" applyFont="1" applyFill="1" applyBorder="1" applyAlignment="1">
      <alignment horizontal="left" vertical="center"/>
    </xf>
    <xf numFmtId="0" fontId="3" fillId="6" borderId="0" xfId="0" applyFont="1" applyFill="1" applyAlignment="1">
      <alignment horizontal="left" vertical="center"/>
    </xf>
    <xf numFmtId="0" fontId="3" fillId="6" borderId="27" xfId="0" applyFont="1" applyFill="1" applyBorder="1" applyAlignment="1">
      <alignment horizontal="left" vertical="center"/>
    </xf>
    <xf numFmtId="0" fontId="3" fillId="2" borderId="35" xfId="0" applyFont="1" applyFill="1" applyBorder="1" applyAlignment="1">
      <alignment horizontal="left" vertical="center"/>
    </xf>
    <xf numFmtId="0" fontId="3" fillId="2" borderId="36" xfId="0" applyFont="1" applyFill="1" applyBorder="1" applyAlignment="1">
      <alignment horizontal="left" vertical="center"/>
    </xf>
    <xf numFmtId="0" fontId="3" fillId="2" borderId="37" xfId="0" applyFont="1" applyFill="1" applyBorder="1" applyAlignment="1">
      <alignment horizontal="left" vertical="center"/>
    </xf>
    <xf numFmtId="0" fontId="1" fillId="0" borderId="0" xfId="0" applyFont="1" applyAlignment="1">
      <alignment wrapText="1"/>
    </xf>
    <xf numFmtId="0" fontId="1" fillId="0" borderId="27" xfId="0" applyFont="1" applyBorder="1" applyAlignment="1">
      <alignment wrapText="1"/>
    </xf>
    <xf numFmtId="0" fontId="1" fillId="0" borderId="28" xfId="0" applyFont="1" applyBorder="1" applyAlignment="1">
      <alignment wrapText="1"/>
    </xf>
    <xf numFmtId="0" fontId="1" fillId="0" borderId="29" xfId="0" applyFont="1" applyBorder="1" applyAlignment="1">
      <alignment wrapText="1"/>
    </xf>
    <xf numFmtId="2" fontId="1" fillId="0" borderId="0" xfId="0" applyNumberFormat="1" applyFont="1" applyAlignment="1">
      <alignment horizontal="left" vertical="top" wrapText="1"/>
    </xf>
    <xf numFmtId="2" fontId="1" fillId="0" borderId="27" xfId="0" applyNumberFormat="1" applyFont="1" applyBorder="1" applyAlignment="1">
      <alignment horizontal="left" vertical="top" wrapText="1"/>
    </xf>
    <xf numFmtId="2" fontId="3" fillId="0" borderId="0" xfId="0" applyNumberFormat="1" applyFont="1" applyAlignment="1">
      <alignment horizontal="center"/>
    </xf>
    <xf numFmtId="2" fontId="1" fillId="5" borderId="0" xfId="0" applyNumberFormat="1" applyFont="1" applyFill="1" applyAlignment="1">
      <alignment horizontal="left" wrapText="1"/>
    </xf>
    <xf numFmtId="2" fontId="1" fillId="2" borderId="0" xfId="0" applyNumberFormat="1" applyFont="1" applyFill="1" applyAlignment="1">
      <alignment horizontal="left" wrapText="1"/>
    </xf>
  </cellXfs>
  <cellStyles count="2">
    <cellStyle name="Currency" xfId="1" builtinId="4"/>
    <cellStyle name="Normal" xfId="0" builtinId="0"/>
  </cellStyles>
  <dxfs count="0"/>
  <tableStyles count="0" defaultTableStyle="TableStyleMedium2" defaultPivotStyle="PivotStyleLight16"/>
  <colors>
    <mruColors>
      <color rgb="FFE19694"/>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57151</xdr:colOff>
      <xdr:row>0</xdr:row>
      <xdr:rowOff>142875</xdr:rowOff>
    </xdr:from>
    <xdr:to>
      <xdr:col>16</xdr:col>
      <xdr:colOff>28575</xdr:colOff>
      <xdr:row>44</xdr:row>
      <xdr:rowOff>19050</xdr:rowOff>
    </xdr:to>
    <xdr:sp macro="" textlink="">
      <xdr:nvSpPr>
        <xdr:cNvPr id="2" name="TextBox 1">
          <a:extLst>
            <a:ext uri="{FF2B5EF4-FFF2-40B4-BE49-F238E27FC236}">
              <a16:creationId xmlns:a16="http://schemas.microsoft.com/office/drawing/2014/main" id="{D0B82FBC-1651-AD6B-65BD-4A70813BC934}"/>
            </a:ext>
          </a:extLst>
        </xdr:cNvPr>
        <xdr:cNvSpPr txBox="1"/>
      </xdr:nvSpPr>
      <xdr:spPr>
        <a:xfrm>
          <a:off x="57151" y="142875"/>
          <a:ext cx="9725024" cy="7000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solidFill>
                <a:schemeClr val="dk1"/>
              </a:solidFill>
              <a:effectLst/>
              <a:latin typeface="+mn-lt"/>
              <a:ea typeface="+mn-ea"/>
              <a:cs typeface="+mn-cs"/>
            </a:rPr>
            <a:t>Instructions</a:t>
          </a:r>
        </a:p>
        <a:p>
          <a:pPr marL="171450" lvl="0" indent="-171450">
            <a:buFont typeface="Arial" panose="020B0604020202020204" pitchFamily="34" charset="0"/>
            <a:buChar char="•"/>
          </a:pPr>
          <a:r>
            <a:rPr lang="en-US" sz="1100">
              <a:solidFill>
                <a:schemeClr val="dk1"/>
              </a:solidFill>
              <a:effectLst/>
              <a:latin typeface="+mn-lt"/>
              <a:ea typeface="+mn-ea"/>
              <a:cs typeface="+mn-cs"/>
            </a:rPr>
            <a:t>This spreadsheet workbook has been designed to assist farmers in comparing the relative cost, during a single season, of implementing soil health practices. </a:t>
          </a:r>
        </a:p>
        <a:p>
          <a:pPr marL="171450" lvl="0" indent="-171450">
            <a:buFont typeface="Arial" panose="020B0604020202020204" pitchFamily="34" charset="0"/>
            <a:buChar char="•"/>
          </a:pPr>
          <a:r>
            <a:rPr lang="en-US" sz="1100" b="0" i="0">
              <a:solidFill>
                <a:schemeClr val="dk1"/>
              </a:solidFill>
              <a:effectLst/>
              <a:latin typeface="+mn-lt"/>
              <a:ea typeface="+mn-ea"/>
              <a:cs typeface="+mn-cs"/>
            </a:rPr>
            <a:t>This tool is intended to capture a snapshot of the immediate financial expenses and income that a farm may experience in using practices such as cover cropping and reduced tillage, particularly in grain crop systems.  This tool is NOT designed to assess long-term financial impacts of implementing soil health practices, such as erosion, soil organic matter, nutrient cycling, etc.  </a:t>
          </a:r>
        </a:p>
        <a:p>
          <a:pPr marL="171450" lvl="0" indent="-171450">
            <a:buFont typeface="Arial" panose="020B0604020202020204" pitchFamily="34" charset="0"/>
            <a:buChar char="•"/>
          </a:pPr>
          <a:r>
            <a:rPr lang="en-US" sz="1100">
              <a:solidFill>
                <a:schemeClr val="dk1"/>
              </a:solidFill>
              <a:effectLst/>
              <a:latin typeface="+mn-lt"/>
              <a:ea typeface="+mn-ea"/>
              <a:cs typeface="+mn-cs"/>
            </a:rPr>
            <a:t>Some cells are color coded throughout the workbook:</a:t>
          </a:r>
        </a:p>
        <a:p>
          <a:pPr marL="628650" lvl="1" indent="-171450">
            <a:buFont typeface="Arial" panose="020B0604020202020204" pitchFamily="34" charset="0"/>
            <a:buChar char="•"/>
          </a:pPr>
          <a:r>
            <a:rPr lang="en-US" sz="1100">
              <a:solidFill>
                <a:schemeClr val="dk1"/>
              </a:solidFill>
              <a:effectLst/>
              <a:latin typeface="+mn-lt"/>
              <a:ea typeface="+mn-ea"/>
              <a:cs typeface="+mn-cs"/>
            </a:rPr>
            <a:t>Blue cells include default values but may be changed</a:t>
          </a:r>
        </a:p>
        <a:p>
          <a:pPr marL="628650" lvl="1" indent="-171450">
            <a:buFont typeface="Arial" panose="020B0604020202020204" pitchFamily="34" charset="0"/>
            <a:buChar char="•"/>
          </a:pPr>
          <a:r>
            <a:rPr lang="en-US" sz="1100" b="0" i="0" u="none" strike="noStrike">
              <a:solidFill>
                <a:schemeClr val="dk1"/>
              </a:solidFill>
              <a:effectLst/>
              <a:latin typeface="+mn-lt"/>
              <a:ea typeface="+mn-ea"/>
              <a:cs typeface="+mn-cs"/>
            </a:rPr>
            <a:t>Red cells do not have a default--add a value if you want to include the item</a:t>
          </a:r>
          <a:r>
            <a:rPr lang="en-US" b="0"/>
            <a:t> </a:t>
          </a:r>
          <a:r>
            <a:rPr lang="en-US" sz="1100" b="0" i="0" u="none" strike="noStrike">
              <a:solidFill>
                <a:schemeClr val="dk1"/>
              </a:solidFill>
              <a:effectLst/>
              <a:latin typeface="+mn-lt"/>
              <a:ea typeface="+mn-ea"/>
              <a:cs typeface="+mn-cs"/>
            </a:rPr>
            <a:t>Red cells do not have a default--add a value if you want to include the item</a:t>
          </a:r>
        </a:p>
        <a:p>
          <a:pPr marL="628650" lvl="1" indent="-171450">
            <a:buFont typeface="Arial" panose="020B0604020202020204" pitchFamily="34" charset="0"/>
            <a:buChar char="•"/>
          </a:pPr>
          <a:r>
            <a:rPr lang="en-US" sz="1100">
              <a:solidFill>
                <a:schemeClr val="dk1"/>
              </a:solidFill>
              <a:effectLst/>
              <a:latin typeface="+mn-lt"/>
              <a:ea typeface="+mn-ea"/>
              <a:cs typeface="+mn-cs"/>
            </a:rPr>
            <a:t>Grey cells calculate automatically.</a:t>
          </a:r>
        </a:p>
        <a:p>
          <a:pPr marL="171450" lvl="0" indent="-171450">
            <a:buFont typeface="Arial" panose="020B0604020202020204" pitchFamily="34" charset="0"/>
            <a:buChar char="•"/>
          </a:pPr>
          <a:endParaRPr lang="en-US" sz="1100">
            <a:solidFill>
              <a:schemeClr val="dk1"/>
            </a:solidFill>
            <a:effectLst/>
            <a:latin typeface="+mn-lt"/>
            <a:ea typeface="+mn-ea"/>
            <a:cs typeface="+mn-cs"/>
          </a:endParaRPr>
        </a:p>
        <a:p>
          <a:pPr marL="171450" lvl="0" indent="-171450">
            <a:buFont typeface="Arial" panose="020B0604020202020204" pitchFamily="34" charset="0"/>
            <a:buChar char="•"/>
          </a:pPr>
          <a:r>
            <a:rPr lang="en-US" sz="1100">
              <a:solidFill>
                <a:schemeClr val="dk1"/>
              </a:solidFill>
              <a:effectLst/>
              <a:latin typeface="+mn-lt"/>
              <a:ea typeface="+mn-ea"/>
              <a:cs typeface="+mn-cs"/>
            </a:rPr>
            <a:t>On the bottom of the spreadsheet, click on the MASTER COSTS tab</a:t>
          </a:r>
        </a:p>
        <a:p>
          <a:pPr marL="628650" lvl="1" indent="-171450">
            <a:buFont typeface="Arial" panose="020B0604020202020204" pitchFamily="34" charset="0"/>
            <a:buChar char="•"/>
          </a:pPr>
          <a:r>
            <a:rPr lang="en-US" sz="1100">
              <a:solidFill>
                <a:schemeClr val="dk1"/>
              </a:solidFill>
              <a:effectLst/>
              <a:latin typeface="+mn-lt"/>
              <a:ea typeface="+mn-ea"/>
              <a:cs typeface="+mn-cs"/>
            </a:rPr>
            <a:t>Locate the “FERTILIZER PRICES” section on the top, right side of the MASTER COSTS spreadsheet</a:t>
          </a:r>
        </a:p>
        <a:p>
          <a:pPr marL="1085850" lvl="2" indent="-171450">
            <a:buFont typeface="Arial" panose="020B0604020202020204" pitchFamily="34" charset="0"/>
            <a:buChar char="•"/>
          </a:pPr>
          <a:r>
            <a:rPr lang="en-US" sz="1100">
              <a:solidFill>
                <a:schemeClr val="dk1"/>
              </a:solidFill>
              <a:effectLst/>
              <a:latin typeface="+mn-lt"/>
              <a:ea typeface="+mn-ea"/>
              <a:cs typeface="+mn-cs"/>
            </a:rPr>
            <a:t>Adjust price per ton for each fertilizer you will use for all crops. </a:t>
          </a:r>
        </a:p>
        <a:p>
          <a:pPr marL="1085850" lvl="2" indent="-171450">
            <a:buFont typeface="Arial" panose="020B0604020202020204" pitchFamily="34" charset="0"/>
            <a:buChar char="•"/>
          </a:pPr>
          <a:r>
            <a:rPr lang="en-US" sz="1100">
              <a:solidFill>
                <a:schemeClr val="dk1"/>
              </a:solidFill>
              <a:effectLst/>
              <a:latin typeface="+mn-lt"/>
              <a:ea typeface="+mn-ea"/>
              <a:cs typeface="+mn-cs"/>
            </a:rPr>
            <a:t>The cost per pound will be calculated automatically.</a:t>
          </a:r>
        </a:p>
        <a:p>
          <a:pPr marL="628650" lvl="1" indent="-171450">
            <a:buFont typeface="Arial" panose="020B0604020202020204" pitchFamily="34" charset="0"/>
            <a:buChar char="•"/>
          </a:pPr>
          <a:r>
            <a:rPr lang="en-US" sz="1100">
              <a:solidFill>
                <a:schemeClr val="dk1"/>
              </a:solidFill>
              <a:effectLst/>
              <a:latin typeface="+mn-lt"/>
              <a:ea typeface="+mn-ea"/>
              <a:cs typeface="+mn-cs"/>
            </a:rPr>
            <a:t>On the left side of the MASTER COSTS spreadsheet</a:t>
          </a:r>
        </a:p>
        <a:p>
          <a:pPr marL="1085850" lvl="2" indent="-171450">
            <a:buFont typeface="Arial" panose="020B0604020202020204" pitchFamily="34" charset="0"/>
            <a:buChar char="•"/>
          </a:pPr>
          <a:r>
            <a:rPr lang="en-US" sz="1100">
              <a:solidFill>
                <a:schemeClr val="dk1"/>
              </a:solidFill>
              <a:effectLst/>
              <a:latin typeface="+mn-lt"/>
              <a:ea typeface="+mn-ea"/>
              <a:cs typeface="+mn-cs"/>
            </a:rPr>
            <a:t>Confirm or adjust defaults values for fertilizer inputs. Fertilizer is listed in $/lb unless otherwise noted.</a:t>
          </a:r>
        </a:p>
        <a:p>
          <a:pPr marL="628650" lvl="1" indent="-171450">
            <a:buFont typeface="Arial" panose="020B0604020202020204" pitchFamily="34" charset="0"/>
            <a:buChar char="•"/>
          </a:pPr>
          <a:r>
            <a:rPr lang="en-US" sz="1100">
              <a:solidFill>
                <a:schemeClr val="dk1"/>
              </a:solidFill>
              <a:effectLst/>
              <a:latin typeface="+mn-lt"/>
              <a:ea typeface="+mn-ea"/>
              <a:cs typeface="+mn-cs"/>
            </a:rPr>
            <a:t>In the Seed section (MASTER COSTS lines 39-41)</a:t>
          </a:r>
        </a:p>
        <a:p>
          <a:pPr marL="1085850" lvl="2" indent="-171450">
            <a:buFont typeface="Arial" panose="020B0604020202020204" pitchFamily="34" charset="0"/>
            <a:buChar char="•"/>
          </a:pPr>
          <a:r>
            <a:rPr lang="en-US" sz="1100">
              <a:solidFill>
                <a:schemeClr val="dk1"/>
              </a:solidFill>
              <a:effectLst/>
              <a:latin typeface="+mn-lt"/>
              <a:ea typeface="+mn-ea"/>
              <a:cs typeface="+mn-cs"/>
            </a:rPr>
            <a:t>If you plan to use the workbook for only one type of cash crop, you can enter seed information here</a:t>
          </a:r>
        </a:p>
        <a:p>
          <a:pPr marL="1085850" lvl="2" indent="-171450">
            <a:buFont typeface="Arial" panose="020B0604020202020204" pitchFamily="34" charset="0"/>
            <a:buChar char="•"/>
          </a:pPr>
          <a:r>
            <a:rPr lang="en-US" sz="1100">
              <a:solidFill>
                <a:schemeClr val="dk1"/>
              </a:solidFill>
              <a:effectLst/>
              <a:latin typeface="+mn-lt"/>
              <a:ea typeface="+mn-ea"/>
              <a:cs typeface="+mn-cs"/>
            </a:rPr>
            <a:t>If you plan to add worksheets for multiple crops (eg, corn AND soybeans), leave these cells blank on the MASTER COSTS worksheet and instead enter seed details on the crop specific worksheet.</a:t>
          </a:r>
        </a:p>
        <a:p>
          <a:pPr marL="628650" lvl="1" indent="-171450">
            <a:buFont typeface="Arial" panose="020B0604020202020204" pitchFamily="34" charset="0"/>
            <a:buChar char="•"/>
          </a:pPr>
          <a:r>
            <a:rPr lang="en-US" sz="1100">
              <a:solidFill>
                <a:schemeClr val="dk1"/>
              </a:solidFill>
              <a:effectLst/>
              <a:latin typeface="+mn-lt"/>
              <a:ea typeface="+mn-ea"/>
              <a:cs typeface="+mn-cs"/>
            </a:rPr>
            <a:t>Tillage costs are calculated based on custom rates for each tillage practice.</a:t>
          </a:r>
          <a:r>
            <a:rPr lang="en-US" sz="1100" baseline="0">
              <a:solidFill>
                <a:schemeClr val="dk1"/>
              </a:solidFill>
              <a:effectLst/>
              <a:latin typeface="+mn-lt"/>
              <a:ea typeface="+mn-ea"/>
              <a:cs typeface="+mn-cs"/>
            </a:rPr>
            <a:t> F</a:t>
          </a:r>
          <a:r>
            <a:rPr lang="en-US" sz="1100">
              <a:solidFill>
                <a:schemeClr val="dk1"/>
              </a:solidFill>
              <a:effectLst/>
              <a:latin typeface="+mn-lt"/>
              <a:ea typeface="+mn-ea"/>
              <a:cs typeface="+mn-cs"/>
            </a:rPr>
            <a:t>armers can change the cost per acre if they feel their actual per acre cost is different. Custom rates are normally lower than rates would be for an average farmer due to higher acres per implement.</a:t>
          </a:r>
        </a:p>
        <a:p>
          <a:pPr marL="171450" lvl="0" indent="-171450">
            <a:buFont typeface="Arial" panose="020B0604020202020204" pitchFamily="34" charset="0"/>
            <a:buChar char="•"/>
          </a:pPr>
          <a:endParaRPr lang="en-US" sz="1100">
            <a:solidFill>
              <a:schemeClr val="dk1"/>
            </a:solidFill>
            <a:effectLst/>
            <a:latin typeface="+mn-lt"/>
            <a:ea typeface="+mn-ea"/>
            <a:cs typeface="+mn-cs"/>
          </a:endParaRPr>
        </a:p>
        <a:p>
          <a:pPr marL="171450" lvl="0" indent="-171450">
            <a:buFont typeface="Arial" panose="020B0604020202020204" pitchFamily="34" charset="0"/>
            <a:buChar char="•"/>
          </a:pPr>
          <a:r>
            <a:rPr lang="en-US" sz="1100">
              <a:solidFill>
                <a:schemeClr val="dk1"/>
              </a:solidFill>
              <a:effectLst/>
              <a:latin typeface="+mn-lt"/>
              <a:ea typeface="+mn-ea"/>
              <a:cs typeface="+mn-cs"/>
            </a:rPr>
            <a:t>Next, click the CROP #1 tab</a:t>
          </a:r>
        </a:p>
        <a:p>
          <a:pPr marL="628650" lvl="1" indent="-171450">
            <a:buFont typeface="Arial" panose="020B0604020202020204" pitchFamily="34" charset="0"/>
            <a:buChar char="•"/>
          </a:pPr>
          <a:r>
            <a:rPr lang="en-US" sz="1100">
              <a:solidFill>
                <a:schemeClr val="dk1"/>
              </a:solidFill>
              <a:effectLst/>
              <a:latin typeface="+mn-lt"/>
              <a:ea typeface="+mn-ea"/>
              <a:cs typeface="+mn-cs"/>
            </a:rPr>
            <a:t>If you’d like, you can rename the tab by right clicking on the tab name and selecting RENAME</a:t>
          </a:r>
        </a:p>
        <a:p>
          <a:pPr marL="628650" lvl="1" indent="-171450">
            <a:buFont typeface="Arial" panose="020B0604020202020204" pitchFamily="34" charset="0"/>
            <a:buChar char="•"/>
          </a:pPr>
          <a:r>
            <a:rPr lang="en-US" sz="1100">
              <a:solidFill>
                <a:schemeClr val="dk1"/>
              </a:solidFill>
              <a:effectLst/>
              <a:latin typeface="+mn-lt"/>
              <a:ea typeface="+mn-ea"/>
              <a:cs typeface="+mn-cs"/>
            </a:rPr>
            <a:t>Enter the cash crop on line 7. This is only for your information; nothing will calculate based on this note.</a:t>
          </a:r>
        </a:p>
        <a:p>
          <a:pPr marL="171450" lvl="0" indent="-171450">
            <a:buFont typeface="Arial" panose="020B0604020202020204" pitchFamily="34" charset="0"/>
            <a:buChar char="•"/>
          </a:pPr>
          <a:endParaRPr lang="en-US" sz="1100">
            <a:solidFill>
              <a:schemeClr val="dk1"/>
            </a:solidFill>
            <a:effectLst/>
            <a:latin typeface="+mn-lt"/>
            <a:ea typeface="+mn-ea"/>
            <a:cs typeface="+mn-cs"/>
          </a:endParaRPr>
        </a:p>
        <a:p>
          <a:pPr marL="171450" lvl="0" indent="-171450">
            <a:buFont typeface="Arial" panose="020B0604020202020204" pitchFamily="34" charset="0"/>
            <a:buChar char="•"/>
          </a:pPr>
          <a:r>
            <a:rPr lang="en-US" sz="1100">
              <a:solidFill>
                <a:schemeClr val="dk1"/>
              </a:solidFill>
              <a:effectLst/>
              <a:latin typeface="+mn-lt"/>
              <a:ea typeface="+mn-ea"/>
              <a:cs typeface="+mn-cs"/>
            </a:rPr>
            <a:t>The crop worksheet has 2 side by side sections titled “Typical system” and “Soil Health system.” </a:t>
          </a:r>
        </a:p>
        <a:p>
          <a:pPr marL="628650" lvl="1" indent="-171450">
            <a:buFont typeface="Arial" panose="020B0604020202020204" pitchFamily="34" charset="0"/>
            <a:buChar char="•"/>
          </a:pPr>
          <a:r>
            <a:rPr lang="en-US" sz="1100">
              <a:solidFill>
                <a:schemeClr val="dk1"/>
              </a:solidFill>
              <a:effectLst/>
              <a:latin typeface="+mn-lt"/>
              <a:ea typeface="+mn-ea"/>
              <a:cs typeface="+mn-cs"/>
            </a:rPr>
            <a:t>Enter the quantity of each input that you will use under each set of practices (columns B and F). </a:t>
          </a:r>
        </a:p>
        <a:p>
          <a:pPr marL="628650" lvl="1" indent="-171450">
            <a:buFont typeface="Arial" panose="020B0604020202020204" pitchFamily="34" charset="0"/>
            <a:buChar char="•"/>
          </a:pPr>
          <a:r>
            <a:rPr lang="en-US" sz="1100">
              <a:solidFill>
                <a:schemeClr val="dk1"/>
              </a:solidFill>
              <a:effectLst/>
              <a:latin typeface="+mn-lt"/>
              <a:ea typeface="+mn-ea"/>
              <a:cs typeface="+mn-cs"/>
            </a:rPr>
            <a:t>For inputs you do not plan to use, you may either leave the cell blank or enter a 0.</a:t>
          </a:r>
        </a:p>
        <a:p>
          <a:pPr marL="628650" lvl="1" indent="-171450">
            <a:buFont typeface="Arial" panose="020B0604020202020204" pitchFamily="34" charset="0"/>
            <a:buChar char="•"/>
          </a:pPr>
          <a:r>
            <a:rPr lang="en-US" sz="1100">
              <a:solidFill>
                <a:schemeClr val="dk1"/>
              </a:solidFill>
              <a:effectLst/>
              <a:latin typeface="+mn-lt"/>
              <a:ea typeface="+mn-ea"/>
              <a:cs typeface="+mn-cs"/>
            </a:rPr>
            <a:t>The calculations will show an error until you enter seed cost and rate on lines 38-41.</a:t>
          </a:r>
        </a:p>
        <a:p>
          <a:pPr marL="628650" lvl="1" indent="-171450">
            <a:buFont typeface="Arial" panose="020B0604020202020204" pitchFamily="34" charset="0"/>
            <a:buChar char="•"/>
          </a:pPr>
          <a:r>
            <a:rPr lang="en-US" sz="1100" b="1">
              <a:solidFill>
                <a:schemeClr val="dk1"/>
              </a:solidFill>
              <a:effectLst/>
              <a:latin typeface="+mn-lt"/>
              <a:ea typeface="+mn-ea"/>
              <a:cs typeface="+mn-cs"/>
            </a:rPr>
            <a:t>Irrigation</a:t>
          </a:r>
          <a:r>
            <a:rPr lang="en-US" sz="1100">
              <a:solidFill>
                <a:schemeClr val="dk1"/>
              </a:solidFill>
              <a:effectLst/>
              <a:latin typeface="+mn-lt"/>
              <a:ea typeface="+mn-ea"/>
              <a:cs typeface="+mn-cs"/>
            </a:rPr>
            <a:t> costs are calculated, enter a 1 for ownership cost if you have irrigation. On the next line, enter inches of water applied by irrigation. You can change cost per acre in the MASTER COSTS worksheet if desired, otherwise cost is calculated based on an ownership cost of $150/a plus $5.50 for each inch of water applied.</a:t>
          </a:r>
        </a:p>
        <a:p>
          <a:pPr marL="628650" lvl="1" indent="-171450">
            <a:buFont typeface="Arial" panose="020B0604020202020204" pitchFamily="34" charset="0"/>
            <a:buChar char="•"/>
          </a:pPr>
          <a:r>
            <a:rPr lang="en-US" sz="1100" b="1">
              <a:solidFill>
                <a:schemeClr val="dk1"/>
              </a:solidFill>
              <a:effectLst/>
              <a:latin typeface="+mn-lt"/>
              <a:ea typeface="+mn-ea"/>
              <a:cs typeface="+mn-cs"/>
            </a:rPr>
            <a:t>Grain drying: </a:t>
          </a:r>
          <a:r>
            <a:rPr lang="en-US" sz="1100">
              <a:solidFill>
                <a:schemeClr val="dk1"/>
              </a:solidFill>
              <a:effectLst/>
              <a:latin typeface="+mn-lt"/>
              <a:ea typeface="+mn-ea"/>
              <a:cs typeface="+mn-cs"/>
            </a:rPr>
            <a:t>enter the number of points of moisture needed to dry (21% corn to 15% corn =6 points) enter 6 in first column, drying cost is then calculated at $.05 per point. Farmer can change per point cost if you feel yours is higher or lower.</a:t>
          </a:r>
        </a:p>
        <a:p>
          <a:pPr marL="628650" lvl="1" indent="-171450">
            <a:buFont typeface="Arial" panose="020B0604020202020204" pitchFamily="34" charset="0"/>
            <a:buChar char="•"/>
          </a:pPr>
          <a:r>
            <a:rPr lang="en-US" sz="1100" b="1">
              <a:solidFill>
                <a:schemeClr val="dk1"/>
              </a:solidFill>
              <a:effectLst/>
              <a:latin typeface="+mn-lt"/>
              <a:ea typeface="+mn-ea"/>
              <a:cs typeface="+mn-cs"/>
            </a:rPr>
            <a:t>Crop insurance</a:t>
          </a:r>
          <a:r>
            <a:rPr lang="en-US" sz="1100">
              <a:solidFill>
                <a:schemeClr val="dk1"/>
              </a:solidFill>
              <a:effectLst/>
              <a:latin typeface="+mn-lt"/>
              <a:ea typeface="+mn-ea"/>
              <a:cs typeface="+mn-cs"/>
            </a:rPr>
            <a:t>: enter a 0 or 1 for crop insurance if used, change cost per acre if needed</a:t>
          </a:r>
        </a:p>
        <a:p>
          <a:pPr marL="628650" lvl="1" indent="-171450">
            <a:buFont typeface="Arial" panose="020B0604020202020204" pitchFamily="34" charset="0"/>
            <a:buChar char="•"/>
          </a:pPr>
          <a:r>
            <a:rPr lang="en-US" sz="1100" b="1">
              <a:solidFill>
                <a:schemeClr val="dk1"/>
              </a:solidFill>
              <a:effectLst/>
              <a:latin typeface="+mn-lt"/>
              <a:ea typeface="+mn-ea"/>
              <a:cs typeface="+mn-cs"/>
            </a:rPr>
            <a:t>Land rent</a:t>
          </a:r>
          <a:r>
            <a:rPr lang="en-US" sz="1100">
              <a:solidFill>
                <a:schemeClr val="dk1"/>
              </a:solidFill>
              <a:effectLst/>
              <a:latin typeface="+mn-lt"/>
              <a:ea typeface="+mn-ea"/>
              <a:cs typeface="+mn-cs"/>
            </a:rPr>
            <a:t>: Enter a 0 or 1 for land rent or land charge/cost, change per acre cost if needed</a:t>
          </a:r>
        </a:p>
        <a:p>
          <a:pPr marL="628650" lvl="1" indent="-171450">
            <a:buFont typeface="Arial" panose="020B0604020202020204" pitchFamily="34" charset="0"/>
            <a:buChar char="•"/>
          </a:pPr>
          <a:r>
            <a:rPr lang="en-US" sz="1100" b="1">
              <a:solidFill>
                <a:schemeClr val="dk1"/>
              </a:solidFill>
              <a:effectLst/>
              <a:latin typeface="+mn-lt"/>
              <a:ea typeface="+mn-ea"/>
              <a:cs typeface="+mn-cs"/>
            </a:rPr>
            <a:t>Yield and price</a:t>
          </a:r>
          <a:r>
            <a:rPr lang="en-US" sz="1100">
              <a:solidFill>
                <a:schemeClr val="dk1"/>
              </a:solidFill>
              <a:effectLst/>
              <a:latin typeface="+mn-lt"/>
              <a:ea typeface="+mn-ea"/>
              <a:cs typeface="+mn-cs"/>
            </a:rPr>
            <a:t>: enter projected yield and price per bushel – net return then calculates on the bottom.</a:t>
          </a:r>
        </a:p>
        <a:p>
          <a:pPr marL="171450" lvl="0" indent="-171450">
            <a:buFont typeface="Arial" panose="020B0604020202020204" pitchFamily="34" charset="0"/>
            <a:buChar char="•"/>
          </a:pPr>
          <a:endParaRPr lang="en-US" sz="1100">
            <a:solidFill>
              <a:schemeClr val="dk1"/>
            </a:solidFill>
            <a:effectLst/>
            <a:latin typeface="+mn-lt"/>
            <a:ea typeface="+mn-ea"/>
            <a:cs typeface="+mn-cs"/>
          </a:endParaRPr>
        </a:p>
        <a:p>
          <a:pPr marL="171450" lvl="0" indent="-171450">
            <a:buFont typeface="Arial" panose="020B0604020202020204" pitchFamily="34" charset="0"/>
            <a:buChar char="•"/>
          </a:pPr>
          <a:r>
            <a:rPr lang="en-US" sz="1100">
              <a:solidFill>
                <a:schemeClr val="dk1"/>
              </a:solidFill>
              <a:effectLst/>
              <a:latin typeface="+mn-lt"/>
              <a:ea typeface="+mn-ea"/>
              <a:cs typeface="+mn-cs"/>
            </a:rPr>
            <a:t>An EXAMPLE worksheet shows a typical corn cropping system relative to a no-till system with legume cover cropping.</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D98A3-72B4-47FC-8296-4B6579CD5D6D}">
  <dimension ref="A1"/>
  <sheetViews>
    <sheetView tabSelected="1" workbookViewId="0"/>
  </sheetViews>
  <sheetFormatPr defaultRowHeight="12.75" x14ac:dyDescent="0.2"/>
  <sheetData/>
  <pageMargins left="0.7" right="0.7" top="0.75" bottom="0.75" header="0.3" footer="0.3"/>
  <pageSetup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96BEB7-4BE6-40B1-97AD-00B64B6BFF44}">
  <dimension ref="A1:M142"/>
  <sheetViews>
    <sheetView topLeftCell="A35" workbookViewId="0">
      <selection activeCell="L36" sqref="L36"/>
    </sheetView>
  </sheetViews>
  <sheetFormatPr defaultColWidth="8.7109375" defaultRowHeight="12.75" x14ac:dyDescent="0.2"/>
  <cols>
    <col min="1" max="1" width="32.42578125" style="13" customWidth="1"/>
    <col min="2" max="2" width="11.28515625" style="135" bestFit="1" customWidth="1"/>
    <col min="3" max="3" width="42" style="131" customWidth="1"/>
    <col min="4" max="5" width="2.85546875" style="131" customWidth="1"/>
    <col min="6" max="6" width="31" style="131" bestFit="1" customWidth="1"/>
    <col min="7" max="7" width="13.42578125" style="131" bestFit="1" customWidth="1"/>
    <col min="8" max="8" width="14.7109375" style="131" bestFit="1" customWidth="1"/>
    <col min="9" max="9" width="17" style="131" bestFit="1" customWidth="1"/>
    <col min="10" max="10" width="14.85546875" style="131" bestFit="1" customWidth="1"/>
    <col min="11" max="11" width="7" style="131" customWidth="1"/>
    <col min="12" max="16384" width="8.7109375" style="131"/>
  </cols>
  <sheetData>
    <row r="1" spans="1:12" x14ac:dyDescent="0.2">
      <c r="A1" s="48" t="s">
        <v>0</v>
      </c>
      <c r="B1" s="20"/>
      <c r="C1" s="24"/>
      <c r="D1" s="24"/>
      <c r="E1" s="24"/>
    </row>
    <row r="2" spans="1:12" ht="13.5" thickBot="1" x14ac:dyDescent="0.25">
      <c r="A2" s="178"/>
      <c r="B2" s="41"/>
      <c r="C2" s="132"/>
      <c r="D2" s="132"/>
      <c r="E2" s="132"/>
    </row>
    <row r="3" spans="1:12" x14ac:dyDescent="0.2">
      <c r="A3" s="196" t="s">
        <v>1</v>
      </c>
      <c r="B3" s="197"/>
      <c r="C3" s="198"/>
      <c r="D3" s="22"/>
      <c r="E3" s="22"/>
      <c r="F3" s="133"/>
    </row>
    <row r="4" spans="1:12" x14ac:dyDescent="0.2">
      <c r="A4" s="199" t="s">
        <v>2</v>
      </c>
      <c r="B4" s="200"/>
      <c r="C4" s="201"/>
      <c r="D4" s="22"/>
      <c r="E4" s="22"/>
      <c r="F4" s="133"/>
    </row>
    <row r="5" spans="1:12" ht="13.5" thickBot="1" x14ac:dyDescent="0.25">
      <c r="A5" s="202" t="s">
        <v>3</v>
      </c>
      <c r="B5" s="203"/>
      <c r="C5" s="204"/>
      <c r="D5" s="22"/>
      <c r="E5" s="22"/>
      <c r="F5" s="133"/>
    </row>
    <row r="6" spans="1:12" x14ac:dyDescent="0.2">
      <c r="A6" s="179"/>
      <c r="B6" s="7"/>
      <c r="C6" s="22"/>
      <c r="D6" s="22"/>
      <c r="E6" s="22"/>
      <c r="F6" s="133"/>
    </row>
    <row r="7" spans="1:12" x14ac:dyDescent="0.2">
      <c r="A7" s="57" t="s">
        <v>4</v>
      </c>
      <c r="B7" s="7"/>
      <c r="C7" s="22"/>
      <c r="D7" s="22"/>
      <c r="E7" s="22"/>
      <c r="F7" s="133"/>
    </row>
    <row r="8" spans="1:12" x14ac:dyDescent="0.2">
      <c r="B8" s="7"/>
      <c r="D8" s="22"/>
      <c r="E8" s="22"/>
      <c r="F8" s="133"/>
    </row>
    <row r="9" spans="1:12" x14ac:dyDescent="0.2">
      <c r="B9" s="7"/>
      <c r="C9" s="172"/>
      <c r="D9" s="22"/>
      <c r="E9" s="22"/>
      <c r="F9" s="133"/>
    </row>
    <row r="10" spans="1:12" x14ac:dyDescent="0.2">
      <c r="A10" s="33" t="s">
        <v>5</v>
      </c>
      <c r="B10" s="92" t="s">
        <v>6</v>
      </c>
      <c r="C10" s="136" t="s">
        <v>7</v>
      </c>
      <c r="D10" s="22"/>
      <c r="E10" s="22"/>
      <c r="F10" s="133"/>
    </row>
    <row r="11" spans="1:12" x14ac:dyDescent="0.2">
      <c r="A11" s="15" t="s">
        <v>8</v>
      </c>
      <c r="C11" s="23"/>
      <c r="D11" s="22"/>
      <c r="E11" s="22"/>
      <c r="F11" s="133"/>
    </row>
    <row r="12" spans="1:12" x14ac:dyDescent="0.2">
      <c r="B12" s="7"/>
      <c r="C12" s="172"/>
      <c r="D12" s="22"/>
      <c r="E12" s="22"/>
      <c r="F12" s="133"/>
    </row>
    <row r="13" spans="1:12" x14ac:dyDescent="0.2">
      <c r="A13" s="15" t="s">
        <v>9</v>
      </c>
      <c r="B13" s="7"/>
      <c r="C13" s="172"/>
      <c r="D13" s="22"/>
      <c r="E13" s="22"/>
      <c r="F13" s="133"/>
    </row>
    <row r="14" spans="1:12" x14ac:dyDescent="0.2">
      <c r="A14" s="13" t="s">
        <v>10</v>
      </c>
      <c r="B14" s="21">
        <f>G37*-1</f>
        <v>-0.9565217391304347</v>
      </c>
      <c r="C14" s="24" t="s">
        <v>11</v>
      </c>
      <c r="D14" s="134"/>
      <c r="E14" s="134"/>
    </row>
    <row r="15" spans="1:12" ht="13.5" thickBot="1" x14ac:dyDescent="0.25">
      <c r="A15" s="13" t="s">
        <v>12</v>
      </c>
      <c r="B15" s="21">
        <f>G37*-1</f>
        <v>-0.9565217391304347</v>
      </c>
      <c r="C15" s="24" t="s">
        <v>11</v>
      </c>
      <c r="D15" s="24"/>
      <c r="E15" s="91" t="s">
        <v>13</v>
      </c>
      <c r="F15" s="31"/>
      <c r="G15" s="31"/>
      <c r="H15" s="31"/>
      <c r="I15" s="31"/>
      <c r="J15" s="31"/>
      <c r="K15" s="31"/>
      <c r="L15" s="31"/>
    </row>
    <row r="16" spans="1:12" x14ac:dyDescent="0.2">
      <c r="D16" s="137"/>
      <c r="E16" s="138"/>
      <c r="F16" s="139"/>
      <c r="G16" s="139"/>
      <c r="H16" s="139"/>
      <c r="I16" s="139"/>
      <c r="J16" s="139"/>
      <c r="K16" s="140"/>
      <c r="L16" s="141"/>
    </row>
    <row r="17" spans="1:12" x14ac:dyDescent="0.2">
      <c r="A17" s="15" t="s">
        <v>14</v>
      </c>
      <c r="D17" s="25"/>
      <c r="E17" s="27"/>
      <c r="F17" s="142"/>
      <c r="G17" s="10" t="s">
        <v>15</v>
      </c>
      <c r="H17" s="10" t="s">
        <v>16</v>
      </c>
      <c r="I17" s="10" t="s">
        <v>17</v>
      </c>
      <c r="J17" s="143"/>
      <c r="K17" s="7"/>
      <c r="L17" s="144"/>
    </row>
    <row r="18" spans="1:12" x14ac:dyDescent="0.2">
      <c r="A18" s="16" t="s">
        <v>18</v>
      </c>
      <c r="B18" s="21">
        <f>G20</f>
        <v>0.42499999999999999</v>
      </c>
      <c r="C18" s="23" t="s">
        <v>19</v>
      </c>
      <c r="D18" s="25"/>
      <c r="E18" s="27"/>
      <c r="F18" s="18" t="s">
        <v>14</v>
      </c>
      <c r="G18" s="5" t="s">
        <v>20</v>
      </c>
      <c r="H18" s="5" t="s">
        <v>21</v>
      </c>
      <c r="I18" s="5" t="s">
        <v>20</v>
      </c>
      <c r="J18" s="19" t="s">
        <v>22</v>
      </c>
      <c r="K18" s="7"/>
      <c r="L18" s="144"/>
    </row>
    <row r="19" spans="1:12" x14ac:dyDescent="0.2">
      <c r="A19" s="16" t="s">
        <v>23</v>
      </c>
      <c r="B19" s="21">
        <f>I20</f>
        <v>4.8347500000000005</v>
      </c>
      <c r="C19" s="23" t="s">
        <v>24</v>
      </c>
      <c r="D19" s="25"/>
      <c r="E19" s="27"/>
      <c r="F19" s="145" t="s">
        <v>25</v>
      </c>
      <c r="G19" s="146">
        <v>850</v>
      </c>
      <c r="H19" s="32"/>
      <c r="I19" s="147">
        <v>830</v>
      </c>
      <c r="J19" s="148">
        <v>11.65</v>
      </c>
      <c r="K19" s="7"/>
      <c r="L19" s="144"/>
    </row>
    <row r="20" spans="1:12" x14ac:dyDescent="0.2">
      <c r="A20" s="16" t="s">
        <v>26</v>
      </c>
      <c r="B20" s="21">
        <f>H20</f>
        <v>6</v>
      </c>
      <c r="C20" s="23" t="s">
        <v>24</v>
      </c>
      <c r="D20" s="25"/>
      <c r="E20" s="27"/>
      <c r="F20" s="17" t="s">
        <v>27</v>
      </c>
      <c r="G20" s="149">
        <f>+G19/2000</f>
        <v>0.42499999999999999</v>
      </c>
      <c r="H20" s="130">
        <v>6</v>
      </c>
      <c r="I20" s="149">
        <f>I19/(2000/J19)</f>
        <v>4.8347500000000005</v>
      </c>
      <c r="J20" s="150"/>
      <c r="K20" s="7"/>
      <c r="L20" s="144"/>
    </row>
    <row r="21" spans="1:12" x14ac:dyDescent="0.2">
      <c r="A21" s="16" t="s">
        <v>28</v>
      </c>
      <c r="B21" s="21"/>
      <c r="C21" s="23"/>
      <c r="D21" s="25"/>
      <c r="E21" s="27"/>
      <c r="F21" s="7"/>
      <c r="G21" s="7"/>
      <c r="H21" s="7"/>
      <c r="I21" s="7"/>
      <c r="J21" s="7"/>
      <c r="K21" s="7"/>
      <c r="L21" s="144"/>
    </row>
    <row r="22" spans="1:12" x14ac:dyDescent="0.2">
      <c r="A22" s="16"/>
      <c r="B22" s="151"/>
      <c r="C22" s="24"/>
      <c r="D22" s="25"/>
      <c r="E22" s="27"/>
      <c r="F22" s="2" t="s">
        <v>29</v>
      </c>
      <c r="G22" s="3" t="s">
        <v>30</v>
      </c>
      <c r="H22" s="3" t="s">
        <v>31</v>
      </c>
      <c r="I22" s="9" t="s">
        <v>32</v>
      </c>
      <c r="J22" s="11" t="s">
        <v>33</v>
      </c>
      <c r="K22" s="5"/>
      <c r="L22" s="144"/>
    </row>
    <row r="23" spans="1:12" x14ac:dyDescent="0.2">
      <c r="A23" s="15" t="s">
        <v>34</v>
      </c>
      <c r="B23" s="158"/>
      <c r="C23" s="24"/>
      <c r="D23" s="25"/>
      <c r="E23" s="27"/>
      <c r="F23" s="145" t="s">
        <v>25</v>
      </c>
      <c r="G23" s="146">
        <v>950</v>
      </c>
      <c r="H23" s="147">
        <v>900</v>
      </c>
      <c r="I23" s="147">
        <v>0</v>
      </c>
      <c r="J23" s="152">
        <v>840</v>
      </c>
      <c r="K23" s="7"/>
      <c r="L23" s="144"/>
    </row>
    <row r="24" spans="1:12" ht="15.75" x14ac:dyDescent="0.3">
      <c r="A24" s="13" t="s">
        <v>35</v>
      </c>
      <c r="B24" s="21">
        <f>G37</f>
        <v>0.9565217391304347</v>
      </c>
      <c r="C24" s="23"/>
      <c r="D24" s="25"/>
      <c r="E24" s="27"/>
      <c r="F24" s="145" t="s">
        <v>36</v>
      </c>
      <c r="G24" s="153">
        <v>52</v>
      </c>
      <c r="H24" s="154">
        <v>46</v>
      </c>
      <c r="I24" s="154">
        <v>46</v>
      </c>
      <c r="J24" s="155">
        <v>40</v>
      </c>
      <c r="K24" s="7"/>
      <c r="L24" s="144"/>
    </row>
    <row r="25" spans="1:12" ht="15.75" x14ac:dyDescent="0.3">
      <c r="A25" s="13" t="s">
        <v>37</v>
      </c>
      <c r="B25" s="21">
        <f>H37</f>
        <v>0.9821428571428571</v>
      </c>
      <c r="C25" s="23"/>
      <c r="D25" s="25"/>
      <c r="E25" s="27"/>
      <c r="F25" s="17" t="s">
        <v>38</v>
      </c>
      <c r="G25" s="149">
        <f>((G23-(2000*0.11*$J$37))/2000)/(G24/100)</f>
        <v>0.73287992495309562</v>
      </c>
      <c r="H25" s="149">
        <f>((H23-(2000*0.18*$J$37))/2000)/(H24/100)</f>
        <v>0.64422057264050903</v>
      </c>
      <c r="I25" s="149">
        <f>((I23)/2000)/(I24/100)</f>
        <v>0</v>
      </c>
      <c r="J25" s="157">
        <f>((J23-(2000*0.12*$J$37))/2000)/(J24/100)</f>
        <v>0.79390243902439017</v>
      </c>
      <c r="K25" s="7"/>
      <c r="L25" s="144"/>
    </row>
    <row r="26" spans="1:12" x14ac:dyDescent="0.2">
      <c r="A26" s="13" t="s">
        <v>39</v>
      </c>
      <c r="B26" s="21">
        <f>I37</f>
        <v>0.9765625</v>
      </c>
      <c r="C26" s="23"/>
      <c r="D26" s="25"/>
      <c r="E26" s="27"/>
      <c r="F26" s="47"/>
      <c r="G26" s="61"/>
      <c r="H26" s="61"/>
      <c r="I26" s="61"/>
      <c r="J26" s="61"/>
      <c r="K26" s="7"/>
      <c r="L26" s="144"/>
    </row>
    <row r="27" spans="1:12" x14ac:dyDescent="0.2">
      <c r="A27" s="13" t="s">
        <v>40</v>
      </c>
      <c r="B27" s="21">
        <f>J37</f>
        <v>0.85365853658536583</v>
      </c>
      <c r="C27" s="23"/>
      <c r="D27" s="25"/>
      <c r="E27" s="27"/>
      <c r="F27" s="7"/>
      <c r="G27" s="7"/>
      <c r="H27" s="7"/>
      <c r="I27" s="7"/>
      <c r="J27" s="7"/>
      <c r="K27" s="7"/>
      <c r="L27" s="144"/>
    </row>
    <row r="28" spans="1:12" x14ac:dyDescent="0.2">
      <c r="A28" s="13" t="s">
        <v>41</v>
      </c>
      <c r="B28" s="21">
        <v>0</v>
      </c>
      <c r="C28" s="23"/>
      <c r="D28" s="25"/>
      <c r="E28" s="27"/>
      <c r="F28" s="1" t="s">
        <v>42</v>
      </c>
      <c r="G28" s="143"/>
      <c r="H28" s="159"/>
      <c r="I28" s="1" t="s">
        <v>43</v>
      </c>
      <c r="J28" s="143"/>
      <c r="K28" s="7"/>
      <c r="L28" s="144"/>
    </row>
    <row r="29" spans="1:12" x14ac:dyDescent="0.2">
      <c r="A29" s="13" t="s">
        <v>44</v>
      </c>
      <c r="B29" s="21">
        <f>L37</f>
        <v>1.4761904761904763</v>
      </c>
      <c r="C29" s="23"/>
      <c r="D29" s="25"/>
      <c r="E29" s="27"/>
      <c r="F29" s="145" t="s">
        <v>25</v>
      </c>
      <c r="G29" s="160">
        <v>800</v>
      </c>
      <c r="H29" s="161"/>
      <c r="I29" s="145" t="s">
        <v>25</v>
      </c>
      <c r="J29" s="160">
        <v>885</v>
      </c>
      <c r="K29" s="7"/>
      <c r="L29" s="144"/>
    </row>
    <row r="30" spans="1:12" x14ac:dyDescent="0.2">
      <c r="A30" s="13" t="s">
        <v>45</v>
      </c>
      <c r="B30" s="21">
        <f>AVERAGE(H37, J37)</f>
        <v>0.91790069686411146</v>
      </c>
      <c r="C30" s="24" t="s">
        <v>46</v>
      </c>
      <c r="D30" s="25"/>
      <c r="E30" s="27"/>
      <c r="F30" s="145"/>
      <c r="G30" s="160"/>
      <c r="H30" s="161"/>
      <c r="I30" s="145"/>
      <c r="J30" s="160"/>
      <c r="K30" s="7"/>
      <c r="L30" s="144"/>
    </row>
    <row r="31" spans="1:12" ht="15.75" x14ac:dyDescent="0.3">
      <c r="A31" s="13" t="s">
        <v>28</v>
      </c>
      <c r="D31" s="25"/>
      <c r="E31" s="27"/>
      <c r="F31" s="145" t="s">
        <v>47</v>
      </c>
      <c r="G31" s="163">
        <v>60</v>
      </c>
      <c r="H31" s="161"/>
      <c r="I31" s="145" t="s">
        <v>47</v>
      </c>
      <c r="J31" s="163">
        <v>50</v>
      </c>
      <c r="K31" s="7"/>
      <c r="L31" s="144"/>
    </row>
    <row r="32" spans="1:12" ht="15.75" x14ac:dyDescent="0.3">
      <c r="D32" s="25"/>
      <c r="E32" s="27"/>
      <c r="F32" s="17" t="s">
        <v>48</v>
      </c>
      <c r="G32" s="157">
        <f>(G29/2000)/(G31/100)</f>
        <v>0.66666666666666674</v>
      </c>
      <c r="H32" s="161"/>
      <c r="I32" s="17" t="s">
        <v>48</v>
      </c>
      <c r="J32" s="157">
        <f>(J29/2000)/(J31/100)</f>
        <v>0.88500000000000001</v>
      </c>
      <c r="K32" s="7"/>
      <c r="L32" s="144"/>
    </row>
    <row r="33" spans="1:13" x14ac:dyDescent="0.2">
      <c r="D33" s="25"/>
      <c r="E33" s="27"/>
      <c r="F33" s="47"/>
      <c r="G33" s="61"/>
      <c r="H33" s="7"/>
      <c r="I33" s="7"/>
      <c r="J33" s="8" t="s">
        <v>40</v>
      </c>
      <c r="K33" s="7"/>
      <c r="L33" s="144"/>
    </row>
    <row r="34" spans="1:13" ht="15" x14ac:dyDescent="0.25">
      <c r="D34" s="25"/>
      <c r="E34" s="27"/>
      <c r="F34" s="2" t="s">
        <v>49</v>
      </c>
      <c r="G34" s="3" t="s">
        <v>50</v>
      </c>
      <c r="H34" s="4">
        <v>0.28000000000000003</v>
      </c>
      <c r="I34" s="4">
        <v>0.32</v>
      </c>
      <c r="J34" s="28" t="s">
        <v>51</v>
      </c>
      <c r="K34" s="192" t="s">
        <v>52</v>
      </c>
      <c r="L34" s="6" t="s">
        <v>53</v>
      </c>
      <c r="M34" s="144"/>
    </row>
    <row r="35" spans="1:13" x14ac:dyDescent="0.2">
      <c r="D35" s="25"/>
      <c r="E35" s="27"/>
      <c r="F35" s="145" t="s">
        <v>25</v>
      </c>
      <c r="G35" s="146">
        <v>880</v>
      </c>
      <c r="H35" s="146">
        <v>550</v>
      </c>
      <c r="I35" s="146">
        <v>625</v>
      </c>
      <c r="J35" s="146">
        <v>1400</v>
      </c>
      <c r="K35" s="146">
        <v>670</v>
      </c>
      <c r="L35" s="160">
        <v>620</v>
      </c>
      <c r="M35" s="144"/>
    </row>
    <row r="36" spans="1:13" x14ac:dyDescent="0.2">
      <c r="D36" s="25"/>
      <c r="E36" s="27"/>
      <c r="F36" s="145" t="s">
        <v>54</v>
      </c>
      <c r="G36" s="109">
        <v>46</v>
      </c>
      <c r="H36" s="109">
        <v>28</v>
      </c>
      <c r="I36" s="109">
        <v>32</v>
      </c>
      <c r="J36" s="109">
        <v>82</v>
      </c>
      <c r="K36" s="109">
        <v>12</v>
      </c>
      <c r="L36" s="163">
        <v>21</v>
      </c>
      <c r="M36" s="144"/>
    </row>
    <row r="37" spans="1:13" x14ac:dyDescent="0.2">
      <c r="A37" s="15" t="s">
        <v>55</v>
      </c>
      <c r="D37" s="25"/>
      <c r="E37" s="27"/>
      <c r="F37" s="17" t="s">
        <v>56</v>
      </c>
      <c r="G37" s="149">
        <f t="shared" ref="G37:L37" si="0">(G35/2000)/(G36/100)</f>
        <v>0.9565217391304347</v>
      </c>
      <c r="H37" s="149">
        <f t="shared" si="0"/>
        <v>0.9821428571428571</v>
      </c>
      <c r="I37" s="149">
        <f t="shared" si="0"/>
        <v>0.9765625</v>
      </c>
      <c r="J37" s="149">
        <f t="shared" si="0"/>
        <v>0.85365853658536583</v>
      </c>
      <c r="K37" s="149">
        <f t="shared" si="0"/>
        <v>2.791666666666667</v>
      </c>
      <c r="L37" s="157">
        <f t="shared" si="0"/>
        <v>1.4761904761904763</v>
      </c>
      <c r="M37" s="144"/>
    </row>
    <row r="38" spans="1:13" ht="38.450000000000003" customHeight="1" x14ac:dyDescent="0.2">
      <c r="A38" s="13" t="s">
        <v>30</v>
      </c>
      <c r="B38" s="21">
        <f>G25</f>
        <v>0.73287992495309562</v>
      </c>
      <c r="C38" s="24" t="s">
        <v>57</v>
      </c>
      <c r="D38" s="25"/>
      <c r="E38" s="27"/>
      <c r="F38" s="7"/>
      <c r="G38" s="7"/>
      <c r="H38" s="7"/>
      <c r="I38" s="7"/>
      <c r="J38" s="7"/>
      <c r="K38" s="7"/>
      <c r="L38" s="144"/>
    </row>
    <row r="39" spans="1:13" ht="25.5" x14ac:dyDescent="0.2">
      <c r="A39" s="13" t="s">
        <v>58</v>
      </c>
      <c r="B39" s="156">
        <f>H25</f>
        <v>0.64422057264050903</v>
      </c>
      <c r="C39" s="24" t="s">
        <v>59</v>
      </c>
      <c r="D39" s="25"/>
      <c r="E39" s="27"/>
      <c r="F39" s="29" t="s">
        <v>60</v>
      </c>
      <c r="H39" s="7"/>
      <c r="I39" s="7"/>
      <c r="J39" s="7"/>
      <c r="K39" s="7"/>
      <c r="L39" s="144"/>
    </row>
    <row r="40" spans="1:13" x14ac:dyDescent="0.2">
      <c r="A40" s="13" t="s">
        <v>61</v>
      </c>
      <c r="B40" s="156">
        <f>I25</f>
        <v>0</v>
      </c>
      <c r="C40" s="24"/>
      <c r="D40" s="25"/>
      <c r="E40" s="27"/>
      <c r="F40" s="194" t="s">
        <v>62</v>
      </c>
      <c r="G40" s="194"/>
      <c r="H40" s="194"/>
      <c r="I40" s="194"/>
      <c r="J40" s="194"/>
      <c r="K40" s="194"/>
      <c r="L40" s="195"/>
    </row>
    <row r="41" spans="1:13" ht="25.5" x14ac:dyDescent="0.2">
      <c r="A41" s="16" t="s">
        <v>33</v>
      </c>
      <c r="B41" s="156">
        <f>J25</f>
        <v>0.79390243902439017</v>
      </c>
      <c r="C41" s="24" t="s">
        <v>63</v>
      </c>
      <c r="D41" s="25"/>
      <c r="E41" s="27"/>
      <c r="F41" s="194" t="s">
        <v>64</v>
      </c>
      <c r="G41" s="194"/>
      <c r="H41" s="194"/>
      <c r="I41" s="194"/>
      <c r="J41" s="194"/>
      <c r="K41" s="194"/>
      <c r="L41" s="195"/>
    </row>
    <row r="42" spans="1:13" x14ac:dyDescent="0.2">
      <c r="A42" s="16"/>
      <c r="B42" s="193"/>
      <c r="C42" s="24"/>
      <c r="D42" s="25"/>
      <c r="E42" s="27"/>
      <c r="F42" s="194" t="s">
        <v>65</v>
      </c>
      <c r="G42" s="194"/>
      <c r="H42" s="194"/>
      <c r="I42" s="194"/>
      <c r="J42" s="194"/>
      <c r="K42" s="194"/>
      <c r="L42" s="195"/>
    </row>
    <row r="43" spans="1:13" x14ac:dyDescent="0.2">
      <c r="A43" s="16"/>
      <c r="B43" s="193"/>
      <c r="C43" s="24"/>
      <c r="D43" s="25"/>
      <c r="E43" s="27"/>
      <c r="F43" s="205" t="s">
        <v>66</v>
      </c>
      <c r="G43" s="205"/>
      <c r="H43" s="205"/>
      <c r="I43" s="205"/>
      <c r="J43" s="205"/>
      <c r="K43" s="205"/>
      <c r="L43" s="206"/>
    </row>
    <row r="44" spans="1:13" x14ac:dyDescent="0.2">
      <c r="A44" s="16"/>
      <c r="B44" s="193"/>
      <c r="C44" s="24"/>
      <c r="D44" s="25"/>
      <c r="E44" s="27"/>
      <c r="F44" s="209"/>
      <c r="G44" s="209"/>
      <c r="H44" s="209"/>
      <c r="I44" s="209"/>
      <c r="J44" s="209"/>
      <c r="K44" s="209"/>
      <c r="L44" s="210"/>
    </row>
    <row r="45" spans="1:13" x14ac:dyDescent="0.2">
      <c r="A45" s="16"/>
      <c r="B45" s="193"/>
      <c r="C45" s="24"/>
      <c r="D45" s="26"/>
      <c r="E45" s="30"/>
      <c r="F45" s="205"/>
      <c r="G45" s="205"/>
      <c r="H45" s="205"/>
      <c r="I45" s="205"/>
      <c r="J45" s="205"/>
      <c r="K45" s="205"/>
      <c r="L45" s="206"/>
    </row>
    <row r="46" spans="1:13" x14ac:dyDescent="0.2">
      <c r="A46" s="16"/>
      <c r="B46" s="193"/>
      <c r="C46" s="24"/>
      <c r="D46" s="26"/>
      <c r="E46" s="30"/>
      <c r="F46" s="194" t="s">
        <v>67</v>
      </c>
      <c r="G46" s="194"/>
      <c r="H46" s="194"/>
      <c r="I46" s="194"/>
      <c r="J46" s="194"/>
      <c r="K46" s="194"/>
      <c r="L46" s="195"/>
    </row>
    <row r="47" spans="1:13" x14ac:dyDescent="0.2">
      <c r="A47" s="15" t="s">
        <v>68</v>
      </c>
      <c r="B47" s="158"/>
      <c r="C47" s="24"/>
      <c r="D47" s="26"/>
      <c r="E47" s="30"/>
      <c r="F47" s="205" t="s">
        <v>69</v>
      </c>
      <c r="G47" s="205"/>
      <c r="H47" s="205"/>
      <c r="I47" s="205"/>
      <c r="J47" s="205"/>
      <c r="K47" s="205"/>
      <c r="L47" s="206"/>
    </row>
    <row r="48" spans="1:13" x14ac:dyDescent="0.2">
      <c r="A48" s="162" t="s">
        <v>42</v>
      </c>
      <c r="B48" s="21">
        <f>G32</f>
        <v>0.66666666666666674</v>
      </c>
      <c r="C48" s="24"/>
      <c r="D48" s="25"/>
      <c r="E48" s="27"/>
      <c r="F48" s="205"/>
      <c r="G48" s="205"/>
      <c r="H48" s="205"/>
      <c r="I48" s="205"/>
      <c r="J48" s="205"/>
      <c r="K48" s="205"/>
      <c r="L48" s="206"/>
    </row>
    <row r="49" spans="1:12" x14ac:dyDescent="0.2">
      <c r="A49" s="52" t="s">
        <v>43</v>
      </c>
      <c r="B49" s="21">
        <f>J32</f>
        <v>0.88500000000000001</v>
      </c>
      <c r="C49" s="24"/>
      <c r="D49" s="25"/>
      <c r="E49" s="27"/>
      <c r="F49" s="205" t="s">
        <v>70</v>
      </c>
      <c r="G49" s="205"/>
      <c r="H49" s="205"/>
      <c r="I49" s="205"/>
      <c r="J49" s="205"/>
      <c r="K49" s="205"/>
      <c r="L49" s="206"/>
    </row>
    <row r="50" spans="1:12" x14ac:dyDescent="0.2">
      <c r="B50" s="158"/>
      <c r="C50" s="24"/>
      <c r="D50" s="25"/>
      <c r="E50" s="27"/>
      <c r="F50" s="205" t="s">
        <v>71</v>
      </c>
      <c r="G50" s="205"/>
      <c r="H50" s="205"/>
      <c r="I50" s="205"/>
      <c r="J50" s="205"/>
      <c r="K50" s="205"/>
      <c r="L50" s="206"/>
    </row>
    <row r="51" spans="1:12" x14ac:dyDescent="0.2">
      <c r="D51" s="25"/>
      <c r="E51" s="27"/>
      <c r="F51" s="194" t="s">
        <v>72</v>
      </c>
      <c r="G51" s="194"/>
      <c r="H51" s="194"/>
      <c r="I51" s="194"/>
      <c r="J51" s="194"/>
      <c r="K51" s="194"/>
      <c r="L51" s="195"/>
    </row>
    <row r="52" spans="1:12" x14ac:dyDescent="0.2">
      <c r="A52" s="15" t="s">
        <v>73</v>
      </c>
      <c r="B52" s="21">
        <v>0.9</v>
      </c>
      <c r="C52" s="23" t="s">
        <v>19</v>
      </c>
      <c r="D52" s="25"/>
      <c r="E52" s="27"/>
      <c r="F52" s="207" t="s">
        <v>74</v>
      </c>
      <c r="G52" s="207"/>
      <c r="H52" s="207"/>
      <c r="I52" s="207"/>
      <c r="J52" s="207"/>
      <c r="K52" s="207"/>
      <c r="L52" s="208"/>
    </row>
    <row r="53" spans="1:12" ht="13.5" thickBot="1" x14ac:dyDescent="0.25">
      <c r="D53" s="23"/>
      <c r="E53" s="169"/>
      <c r="F53" s="170"/>
      <c r="G53" s="170"/>
      <c r="H53" s="170"/>
      <c r="I53" s="170"/>
      <c r="J53" s="170"/>
      <c r="K53" s="170"/>
      <c r="L53" s="171"/>
    </row>
    <row r="54" spans="1:12" x14ac:dyDescent="0.2">
      <c r="A54" s="15" t="s">
        <v>75</v>
      </c>
      <c r="B54" s="164">
        <v>28</v>
      </c>
      <c r="C54" s="24" t="s">
        <v>76</v>
      </c>
      <c r="D54" s="24"/>
      <c r="E54" s="134"/>
      <c r="F54" s="172"/>
      <c r="G54" s="172"/>
      <c r="H54" s="172"/>
      <c r="I54" s="172"/>
      <c r="J54" s="172"/>
      <c r="K54" s="172"/>
      <c r="L54" s="172"/>
    </row>
    <row r="55" spans="1:12" x14ac:dyDescent="0.2">
      <c r="D55" s="24"/>
      <c r="E55" s="24"/>
    </row>
    <row r="56" spans="1:12" x14ac:dyDescent="0.2">
      <c r="A56" s="33" t="s">
        <v>77</v>
      </c>
      <c r="B56" s="35" t="s">
        <v>78</v>
      </c>
      <c r="C56" s="36"/>
      <c r="D56" s="24"/>
      <c r="E56" s="24"/>
    </row>
    <row r="57" spans="1:12" x14ac:dyDescent="0.2">
      <c r="A57" s="15" t="s">
        <v>79</v>
      </c>
      <c r="B57" s="166"/>
      <c r="C57" s="24"/>
      <c r="D57" s="24"/>
      <c r="E57" s="24"/>
    </row>
    <row r="58" spans="1:12" x14ac:dyDescent="0.2">
      <c r="A58" s="13" t="s">
        <v>80</v>
      </c>
      <c r="B58" s="167"/>
      <c r="C58" s="90" t="s">
        <v>81</v>
      </c>
      <c r="D58" s="24"/>
      <c r="E58" s="24"/>
    </row>
    <row r="59" spans="1:12" x14ac:dyDescent="0.2">
      <c r="B59" s="168"/>
      <c r="C59" s="90" t="s">
        <v>82</v>
      </c>
      <c r="D59" s="24"/>
      <c r="E59" s="24"/>
    </row>
    <row r="60" spans="1:12" x14ac:dyDescent="0.2">
      <c r="B60" s="168"/>
      <c r="C60" s="90" t="s">
        <v>83</v>
      </c>
      <c r="D60" s="24"/>
      <c r="E60" s="24"/>
    </row>
    <row r="61" spans="1:12" x14ac:dyDescent="0.2">
      <c r="C61" s="24"/>
      <c r="D61" s="24"/>
      <c r="E61" s="24"/>
    </row>
    <row r="62" spans="1:12" x14ac:dyDescent="0.2">
      <c r="C62" s="24"/>
      <c r="D62" s="24"/>
      <c r="E62" s="24"/>
    </row>
    <row r="63" spans="1:12" x14ac:dyDescent="0.2">
      <c r="A63" s="15" t="s">
        <v>84</v>
      </c>
      <c r="C63" s="24"/>
      <c r="D63" s="24"/>
      <c r="E63" s="24"/>
    </row>
    <row r="64" spans="1:12" x14ac:dyDescent="0.2">
      <c r="A64" s="13" t="s">
        <v>85</v>
      </c>
      <c r="B64" s="164">
        <v>1.5</v>
      </c>
      <c r="C64" s="24" t="s">
        <v>86</v>
      </c>
      <c r="D64" s="24"/>
      <c r="E64" s="24"/>
    </row>
    <row r="65" spans="1:5" x14ac:dyDescent="0.2">
      <c r="A65" s="13" t="s">
        <v>87</v>
      </c>
      <c r="B65" s="164">
        <v>7</v>
      </c>
      <c r="C65" s="24"/>
      <c r="D65" s="24"/>
      <c r="E65" s="24"/>
    </row>
    <row r="66" spans="1:5" x14ac:dyDescent="0.2">
      <c r="A66" s="13" t="s">
        <v>88</v>
      </c>
      <c r="B66" s="164">
        <v>7</v>
      </c>
      <c r="C66" s="24"/>
      <c r="D66" s="24"/>
      <c r="E66" s="24"/>
    </row>
    <row r="67" spans="1:5" x14ac:dyDescent="0.2">
      <c r="A67" s="45" t="s">
        <v>89</v>
      </c>
      <c r="B67" s="164">
        <v>9.5</v>
      </c>
      <c r="C67" s="24" t="s">
        <v>90</v>
      </c>
      <c r="D67" s="24"/>
      <c r="E67" s="24"/>
    </row>
    <row r="68" spans="1:5" x14ac:dyDescent="0.2">
      <c r="C68" s="24"/>
      <c r="D68" s="24"/>
      <c r="E68" s="24"/>
    </row>
    <row r="69" spans="1:5" x14ac:dyDescent="0.2">
      <c r="A69" s="15" t="s">
        <v>91</v>
      </c>
      <c r="C69" s="24"/>
      <c r="D69" s="24"/>
      <c r="E69" s="24"/>
    </row>
    <row r="70" spans="1:5" x14ac:dyDescent="0.2">
      <c r="A70" s="13" t="s">
        <v>92</v>
      </c>
      <c r="B70" s="164">
        <v>35</v>
      </c>
      <c r="C70" s="24"/>
      <c r="D70" s="24"/>
      <c r="E70" s="24"/>
    </row>
    <row r="71" spans="1:5" x14ac:dyDescent="0.2">
      <c r="A71" s="13" t="s">
        <v>93</v>
      </c>
      <c r="B71" s="164">
        <v>10</v>
      </c>
      <c r="C71" s="24"/>
      <c r="D71" s="24"/>
      <c r="E71" s="24"/>
    </row>
    <row r="72" spans="1:5" x14ac:dyDescent="0.2">
      <c r="A72" s="13" t="s">
        <v>94</v>
      </c>
      <c r="B72" s="164">
        <v>11.5</v>
      </c>
      <c r="C72" s="24"/>
      <c r="D72" s="24"/>
      <c r="E72" s="24"/>
    </row>
    <row r="73" spans="1:5" x14ac:dyDescent="0.2">
      <c r="A73" s="13" t="s">
        <v>95</v>
      </c>
      <c r="B73" s="164">
        <v>8</v>
      </c>
      <c r="C73" s="24"/>
      <c r="D73" s="24"/>
      <c r="E73" s="24"/>
    </row>
    <row r="74" spans="1:5" x14ac:dyDescent="0.2">
      <c r="A74" s="13" t="s">
        <v>96</v>
      </c>
      <c r="B74" s="164">
        <v>10</v>
      </c>
      <c r="C74" s="24"/>
      <c r="D74" s="24"/>
      <c r="E74" s="24"/>
    </row>
    <row r="75" spans="1:5" x14ac:dyDescent="0.2">
      <c r="A75" s="13" t="s">
        <v>97</v>
      </c>
      <c r="B75" s="164">
        <v>14</v>
      </c>
      <c r="C75" s="24"/>
      <c r="D75" s="24"/>
      <c r="E75" s="24"/>
    </row>
    <row r="76" spans="1:5" x14ac:dyDescent="0.2">
      <c r="A76" s="13" t="s">
        <v>98</v>
      </c>
      <c r="B76" s="164">
        <v>0</v>
      </c>
      <c r="C76" s="24"/>
      <c r="D76" s="24"/>
      <c r="E76" s="24"/>
    </row>
    <row r="77" spans="1:5" x14ac:dyDescent="0.2">
      <c r="B77" s="165"/>
      <c r="C77" s="24"/>
      <c r="D77" s="24"/>
      <c r="E77" s="24"/>
    </row>
    <row r="78" spans="1:5" x14ac:dyDescent="0.2">
      <c r="A78" s="15" t="s">
        <v>99</v>
      </c>
      <c r="C78" s="24"/>
      <c r="D78" s="24"/>
      <c r="E78" s="24"/>
    </row>
    <row r="79" spans="1:5" x14ac:dyDescent="0.2">
      <c r="A79" s="13" t="s">
        <v>100</v>
      </c>
      <c r="B79" s="164">
        <v>22</v>
      </c>
      <c r="C79" s="24"/>
      <c r="D79" s="24"/>
      <c r="E79" s="24"/>
    </row>
    <row r="80" spans="1:5" x14ac:dyDescent="0.2">
      <c r="A80" s="63" t="s">
        <v>101</v>
      </c>
      <c r="B80" s="164"/>
      <c r="C80" s="24"/>
      <c r="D80" s="24"/>
      <c r="E80" s="24"/>
    </row>
    <row r="81" spans="1:5" x14ac:dyDescent="0.2">
      <c r="A81" s="13" t="s">
        <v>102</v>
      </c>
      <c r="B81" s="164">
        <v>9</v>
      </c>
      <c r="C81" s="24"/>
      <c r="D81" s="24"/>
      <c r="E81" s="24"/>
    </row>
    <row r="82" spans="1:5" x14ac:dyDescent="0.2">
      <c r="B82" s="165"/>
      <c r="C82" s="24"/>
      <c r="D82" s="24"/>
      <c r="E82" s="24"/>
    </row>
    <row r="83" spans="1:5" x14ac:dyDescent="0.2">
      <c r="A83" s="15" t="s">
        <v>103</v>
      </c>
      <c r="C83" s="24"/>
      <c r="D83" s="24"/>
      <c r="E83" s="24"/>
    </row>
    <row r="84" spans="1:5" x14ac:dyDescent="0.2">
      <c r="A84" s="13" t="s">
        <v>104</v>
      </c>
      <c r="B84" s="21">
        <v>12</v>
      </c>
      <c r="C84" s="24"/>
      <c r="D84" s="24"/>
      <c r="E84" s="24"/>
    </row>
    <row r="85" spans="1:5" x14ac:dyDescent="0.2">
      <c r="A85" s="13" t="s">
        <v>102</v>
      </c>
      <c r="B85" s="21">
        <v>9</v>
      </c>
      <c r="C85" s="24"/>
      <c r="D85" s="24"/>
      <c r="E85" s="24"/>
    </row>
    <row r="86" spans="1:5" x14ac:dyDescent="0.2">
      <c r="A86" s="13" t="s">
        <v>105</v>
      </c>
      <c r="B86" s="21">
        <v>5</v>
      </c>
      <c r="C86" s="24"/>
      <c r="D86" s="24"/>
      <c r="E86" s="24"/>
    </row>
    <row r="87" spans="1:5" x14ac:dyDescent="0.2">
      <c r="A87" s="13" t="s">
        <v>106</v>
      </c>
      <c r="B87" s="21">
        <v>20</v>
      </c>
      <c r="C87" s="24"/>
      <c r="D87" s="24"/>
      <c r="E87" s="24"/>
    </row>
    <row r="88" spans="1:5" x14ac:dyDescent="0.2">
      <c r="C88" s="24"/>
      <c r="D88" s="24"/>
      <c r="E88" s="24"/>
    </row>
    <row r="89" spans="1:5" x14ac:dyDescent="0.2">
      <c r="A89" s="14" t="s">
        <v>107</v>
      </c>
      <c r="B89" s="164">
        <v>150</v>
      </c>
      <c r="C89" s="24" t="s">
        <v>108</v>
      </c>
      <c r="D89" s="24"/>
      <c r="E89" s="24"/>
    </row>
    <row r="90" spans="1:5" x14ac:dyDescent="0.2">
      <c r="B90" s="164">
        <v>5.5</v>
      </c>
      <c r="C90" s="24" t="s">
        <v>109</v>
      </c>
      <c r="D90" s="24"/>
      <c r="E90" s="24"/>
    </row>
    <row r="91" spans="1:5" x14ac:dyDescent="0.2">
      <c r="A91" s="37"/>
      <c r="B91" s="173"/>
      <c r="C91" s="132"/>
      <c r="D91" s="24"/>
      <c r="E91" s="24"/>
    </row>
    <row r="92" spans="1:5" x14ac:dyDescent="0.2">
      <c r="A92" s="40" t="s">
        <v>110</v>
      </c>
      <c r="B92" s="174"/>
      <c r="C92" s="175"/>
      <c r="D92" s="24"/>
      <c r="E92" s="24"/>
    </row>
    <row r="93" spans="1:5" x14ac:dyDescent="0.2">
      <c r="B93" s="165"/>
      <c r="C93" s="24"/>
      <c r="D93" s="24"/>
      <c r="E93" s="24"/>
    </row>
    <row r="94" spans="1:5" x14ac:dyDescent="0.2">
      <c r="A94" s="33" t="s">
        <v>111</v>
      </c>
      <c r="B94" s="35" t="s">
        <v>78</v>
      </c>
      <c r="C94" s="88"/>
      <c r="D94" s="24"/>
      <c r="E94" s="24"/>
    </row>
    <row r="95" spans="1:5" x14ac:dyDescent="0.2">
      <c r="A95" s="15" t="s">
        <v>112</v>
      </c>
      <c r="B95" s="165"/>
      <c r="C95" s="24"/>
      <c r="D95" s="24"/>
      <c r="E95" s="24"/>
    </row>
    <row r="96" spans="1:5" x14ac:dyDescent="0.2">
      <c r="A96" s="13" t="s">
        <v>113</v>
      </c>
      <c r="B96" s="164">
        <v>17</v>
      </c>
      <c r="C96" s="24"/>
      <c r="D96" s="24"/>
      <c r="E96" s="24"/>
    </row>
    <row r="97" spans="1:5" x14ac:dyDescent="0.2">
      <c r="A97" s="13" t="s">
        <v>114</v>
      </c>
      <c r="B97" s="164">
        <v>24.5</v>
      </c>
      <c r="C97" s="24"/>
      <c r="D97" s="24"/>
      <c r="E97" s="24"/>
    </row>
    <row r="98" spans="1:5" x14ac:dyDescent="0.2">
      <c r="A98" s="13" t="s">
        <v>115</v>
      </c>
      <c r="B98" s="164">
        <v>20</v>
      </c>
      <c r="C98" s="24"/>
      <c r="D98" s="24"/>
      <c r="E98" s="24"/>
    </row>
    <row r="99" spans="1:5" x14ac:dyDescent="0.2">
      <c r="A99" s="13" t="s">
        <v>116</v>
      </c>
      <c r="B99" s="164">
        <v>16</v>
      </c>
      <c r="C99" s="24"/>
      <c r="D99" s="24"/>
      <c r="E99" s="24"/>
    </row>
    <row r="100" spans="1:5" x14ac:dyDescent="0.2">
      <c r="A100" s="13" t="s">
        <v>117</v>
      </c>
      <c r="B100" s="164">
        <v>15</v>
      </c>
      <c r="C100" s="24"/>
      <c r="D100" s="24"/>
      <c r="E100" s="24"/>
    </row>
    <row r="101" spans="1:5" x14ac:dyDescent="0.2">
      <c r="A101" s="45" t="s">
        <v>118</v>
      </c>
      <c r="B101" s="164">
        <v>17</v>
      </c>
      <c r="C101" s="24"/>
      <c r="D101" s="24"/>
      <c r="E101" s="24"/>
    </row>
    <row r="102" spans="1:5" x14ac:dyDescent="0.2">
      <c r="A102" s="45" t="s">
        <v>119</v>
      </c>
      <c r="B102" s="164">
        <v>21</v>
      </c>
      <c r="C102" s="24"/>
      <c r="D102" s="24"/>
      <c r="E102" s="24"/>
    </row>
    <row r="103" spans="1:5" x14ac:dyDescent="0.2">
      <c r="A103" s="12" t="s">
        <v>120</v>
      </c>
      <c r="B103" s="164">
        <v>20</v>
      </c>
      <c r="C103" s="24"/>
      <c r="D103" s="24"/>
      <c r="E103" s="24"/>
    </row>
    <row r="104" spans="1:5" x14ac:dyDescent="0.2">
      <c r="A104" s="13" t="s">
        <v>121</v>
      </c>
      <c r="B104" s="164">
        <v>22.5</v>
      </c>
      <c r="C104" s="24"/>
      <c r="D104" s="24"/>
      <c r="E104" s="24"/>
    </row>
    <row r="105" spans="1:5" x14ac:dyDescent="0.2">
      <c r="A105" s="13" t="s">
        <v>122</v>
      </c>
      <c r="B105" s="164">
        <v>15</v>
      </c>
      <c r="C105" s="24"/>
      <c r="D105" s="24"/>
      <c r="E105" s="24"/>
    </row>
    <row r="106" spans="1:5" x14ac:dyDescent="0.2">
      <c r="B106" s="165"/>
      <c r="C106" s="24"/>
      <c r="D106" s="24"/>
      <c r="E106" s="24"/>
    </row>
    <row r="107" spans="1:5" x14ac:dyDescent="0.2">
      <c r="A107" s="15" t="s">
        <v>123</v>
      </c>
      <c r="B107" s="165"/>
      <c r="C107" s="24"/>
      <c r="D107" s="24"/>
      <c r="E107" s="24"/>
    </row>
    <row r="108" spans="1:5" x14ac:dyDescent="0.2">
      <c r="A108" s="13" t="s">
        <v>124</v>
      </c>
      <c r="B108" s="164">
        <v>25</v>
      </c>
      <c r="C108" s="24"/>
      <c r="D108" s="24"/>
      <c r="E108" s="24"/>
    </row>
    <row r="109" spans="1:5" x14ac:dyDescent="0.2">
      <c r="A109" s="13" t="s">
        <v>125</v>
      </c>
      <c r="B109" s="164">
        <v>10</v>
      </c>
      <c r="C109" s="24"/>
      <c r="D109" s="24"/>
      <c r="E109" s="24"/>
    </row>
    <row r="110" spans="1:5" x14ac:dyDescent="0.2">
      <c r="A110" s="13" t="s">
        <v>118</v>
      </c>
      <c r="B110" s="164">
        <v>16</v>
      </c>
      <c r="C110" s="24"/>
      <c r="D110" s="24"/>
      <c r="E110" s="24"/>
    </row>
    <row r="111" spans="1:5" x14ac:dyDescent="0.2">
      <c r="A111" s="13" t="s">
        <v>94</v>
      </c>
      <c r="B111" s="164">
        <v>11.5</v>
      </c>
      <c r="C111" s="24"/>
      <c r="D111" s="24"/>
      <c r="E111" s="24"/>
    </row>
    <row r="112" spans="1:5" x14ac:dyDescent="0.2">
      <c r="A112" s="13" t="s">
        <v>126</v>
      </c>
      <c r="B112" s="164">
        <v>20</v>
      </c>
      <c r="C112" s="24"/>
      <c r="D112" s="24"/>
      <c r="E112" s="24"/>
    </row>
    <row r="113" spans="1:5" x14ac:dyDescent="0.2">
      <c r="A113" s="13" t="s">
        <v>127</v>
      </c>
      <c r="B113" s="164">
        <v>22</v>
      </c>
      <c r="C113" s="24"/>
      <c r="D113" s="24"/>
      <c r="E113" s="24"/>
    </row>
    <row r="114" spans="1:5" x14ac:dyDescent="0.2">
      <c r="A114" s="13" t="s">
        <v>128</v>
      </c>
      <c r="B114" s="164">
        <v>18</v>
      </c>
      <c r="C114" s="24"/>
      <c r="D114" s="24"/>
      <c r="E114" s="24"/>
    </row>
    <row r="115" spans="1:5" x14ac:dyDescent="0.2">
      <c r="A115" s="13" t="s">
        <v>129</v>
      </c>
      <c r="B115" s="164">
        <v>20</v>
      </c>
      <c r="C115" s="24"/>
      <c r="D115" s="24"/>
      <c r="E115" s="24"/>
    </row>
    <row r="116" spans="1:5" x14ac:dyDescent="0.2">
      <c r="A116" s="13" t="s">
        <v>130</v>
      </c>
      <c r="B116" s="21">
        <v>12</v>
      </c>
      <c r="C116" s="24"/>
      <c r="D116" s="24"/>
      <c r="E116" s="24"/>
    </row>
    <row r="117" spans="1:5" x14ac:dyDescent="0.2">
      <c r="A117" s="176" t="s">
        <v>131</v>
      </c>
      <c r="B117" s="177">
        <v>15</v>
      </c>
      <c r="C117" s="132"/>
      <c r="D117" s="24"/>
      <c r="E117" s="24"/>
    </row>
    <row r="118" spans="1:5" x14ac:dyDescent="0.2">
      <c r="A118" s="39" t="s">
        <v>132</v>
      </c>
      <c r="B118" s="174"/>
      <c r="C118" s="175"/>
      <c r="D118" s="24"/>
      <c r="E118" s="24"/>
    </row>
    <row r="119" spans="1:5" x14ac:dyDescent="0.2">
      <c r="A119" s="14"/>
      <c r="C119" s="24"/>
      <c r="D119" s="24"/>
      <c r="E119" s="24"/>
    </row>
    <row r="120" spans="1:5" x14ac:dyDescent="0.2">
      <c r="A120" s="33" t="s">
        <v>98</v>
      </c>
      <c r="B120" s="34"/>
      <c r="C120" s="88"/>
      <c r="D120" s="24"/>
      <c r="E120" s="24"/>
    </row>
    <row r="121" spans="1:5" x14ac:dyDescent="0.2">
      <c r="A121" s="13" t="s">
        <v>133</v>
      </c>
      <c r="B121" s="164">
        <v>35</v>
      </c>
      <c r="C121" s="24"/>
      <c r="D121" s="24"/>
      <c r="E121" s="24"/>
    </row>
    <row r="122" spans="1:5" x14ac:dyDescent="0.2">
      <c r="A122" s="13" t="s">
        <v>134</v>
      </c>
      <c r="B122" s="164">
        <v>0.05</v>
      </c>
      <c r="C122" s="24" t="s">
        <v>135</v>
      </c>
      <c r="D122" s="24"/>
      <c r="E122" s="24"/>
    </row>
    <row r="123" spans="1:5" x14ac:dyDescent="0.2">
      <c r="A123" s="13" t="s">
        <v>136</v>
      </c>
      <c r="B123" s="164">
        <v>0.15</v>
      </c>
      <c r="C123" s="24" t="s">
        <v>137</v>
      </c>
      <c r="D123" s="24"/>
      <c r="E123" s="24"/>
    </row>
    <row r="124" spans="1:5" x14ac:dyDescent="0.2">
      <c r="A124" s="13" t="s">
        <v>138</v>
      </c>
      <c r="B124" s="164">
        <v>30</v>
      </c>
      <c r="C124" s="24"/>
      <c r="D124" s="24"/>
      <c r="E124" s="24"/>
    </row>
    <row r="125" spans="1:5" ht="25.5" x14ac:dyDescent="0.2">
      <c r="A125" s="13" t="s">
        <v>139</v>
      </c>
      <c r="B125" s="164">
        <v>250</v>
      </c>
      <c r="C125" s="24" t="s">
        <v>140</v>
      </c>
      <c r="D125" s="24"/>
      <c r="E125" s="24"/>
    </row>
    <row r="126" spans="1:5" x14ac:dyDescent="0.2">
      <c r="A126" s="13" t="s">
        <v>141</v>
      </c>
      <c r="B126" s="21">
        <v>0.01</v>
      </c>
      <c r="C126" s="24"/>
      <c r="D126" s="24"/>
      <c r="E126" s="24"/>
    </row>
    <row r="127" spans="1:5" x14ac:dyDescent="0.2">
      <c r="A127" s="176" t="s">
        <v>142</v>
      </c>
      <c r="B127" s="177">
        <v>0.04</v>
      </c>
      <c r="C127" s="132"/>
    </row>
    <row r="128" spans="1:5" x14ac:dyDescent="0.2">
      <c r="A128" s="89" t="s">
        <v>143</v>
      </c>
      <c r="B128" s="174"/>
      <c r="C128" s="175"/>
    </row>
    <row r="129" spans="1:3" x14ac:dyDescent="0.2">
      <c r="A129" s="176"/>
      <c r="B129" s="41"/>
      <c r="C129" s="132"/>
    </row>
    <row r="130" spans="1:3" x14ac:dyDescent="0.2">
      <c r="A130" s="39" t="s">
        <v>144</v>
      </c>
      <c r="B130" s="42"/>
      <c r="C130" s="43"/>
    </row>
    <row r="131" spans="1:3" x14ac:dyDescent="0.2">
      <c r="B131" s="20"/>
      <c r="C131" s="24"/>
    </row>
    <row r="132" spans="1:3" x14ac:dyDescent="0.2">
      <c r="A132" s="14" t="s">
        <v>145</v>
      </c>
      <c r="B132" s="20"/>
      <c r="C132" s="24"/>
    </row>
    <row r="133" spans="1:3" x14ac:dyDescent="0.2">
      <c r="A133" s="14" t="s">
        <v>146</v>
      </c>
      <c r="B133" s="20"/>
      <c r="C133" s="24"/>
    </row>
    <row r="134" spans="1:3" x14ac:dyDescent="0.2">
      <c r="A134" s="13" t="s">
        <v>147</v>
      </c>
      <c r="B134" s="164">
        <v>7</v>
      </c>
      <c r="C134" s="24" t="s">
        <v>148</v>
      </c>
    </row>
    <row r="135" spans="1:3" x14ac:dyDescent="0.2">
      <c r="A135" s="13" t="s">
        <v>149</v>
      </c>
      <c r="B135" s="21">
        <v>75</v>
      </c>
      <c r="C135" s="24"/>
    </row>
    <row r="136" spans="1:3" x14ac:dyDescent="0.2">
      <c r="A136" s="13" t="s">
        <v>150</v>
      </c>
      <c r="B136" s="167"/>
      <c r="C136" s="24"/>
    </row>
    <row r="137" spans="1:3" x14ac:dyDescent="0.2">
      <c r="A137" s="14"/>
      <c r="B137" s="165"/>
      <c r="C137" s="24"/>
    </row>
    <row r="138" spans="1:3" x14ac:dyDescent="0.2">
      <c r="A138" s="14" t="s">
        <v>151</v>
      </c>
      <c r="B138" s="165"/>
      <c r="C138" s="24"/>
    </row>
    <row r="139" spans="1:3" x14ac:dyDescent="0.2">
      <c r="A139" s="13" t="s">
        <v>152</v>
      </c>
      <c r="B139" s="164">
        <v>64</v>
      </c>
      <c r="C139" s="24" t="s">
        <v>153</v>
      </c>
    </row>
    <row r="140" spans="1:3" x14ac:dyDescent="0.2">
      <c r="A140" s="13" t="s">
        <v>154</v>
      </c>
      <c r="B140" s="164">
        <v>20</v>
      </c>
      <c r="C140" s="24" t="s">
        <v>153</v>
      </c>
    </row>
    <row r="141" spans="1:3" x14ac:dyDescent="0.2">
      <c r="A141" s="45" t="s">
        <v>155</v>
      </c>
    </row>
    <row r="142" spans="1:3" x14ac:dyDescent="0.2">
      <c r="A142" s="13" t="s">
        <v>156</v>
      </c>
      <c r="B142" s="21">
        <v>33</v>
      </c>
      <c r="C142" s="24" t="s">
        <v>153</v>
      </c>
    </row>
  </sheetData>
  <mergeCells count="16">
    <mergeCell ref="F49:L49"/>
    <mergeCell ref="F50:L50"/>
    <mergeCell ref="F51:L51"/>
    <mergeCell ref="F52:L52"/>
    <mergeCell ref="F43:L43"/>
    <mergeCell ref="F44:L44"/>
    <mergeCell ref="F45:L45"/>
    <mergeCell ref="F46:L46"/>
    <mergeCell ref="F47:L47"/>
    <mergeCell ref="F48:L48"/>
    <mergeCell ref="F42:L42"/>
    <mergeCell ref="A3:C3"/>
    <mergeCell ref="A4:C4"/>
    <mergeCell ref="A5:C5"/>
    <mergeCell ref="F40:L40"/>
    <mergeCell ref="F41:L41"/>
  </mergeCells>
  <pageMargins left="0.7" right="0.7" top="0.75" bottom="0.75" header="0.3" footer="0.3"/>
  <pageSetup orientation="portrait" horizontalDpi="4294967293"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97921-0150-4F89-9EE5-44D598CE7222}">
  <sheetPr>
    <pageSetUpPr fitToPage="1"/>
  </sheetPr>
  <dimension ref="A1:I143"/>
  <sheetViews>
    <sheetView topLeftCell="A87" workbookViewId="0">
      <selection activeCell="A103" sqref="A103"/>
    </sheetView>
  </sheetViews>
  <sheetFormatPr defaultColWidth="9.140625" defaultRowHeight="12.75" x14ac:dyDescent="0.2"/>
  <cols>
    <col min="1" max="1" width="49.7109375" style="45" customWidth="1"/>
    <col min="2" max="2" width="8.5703125" style="47" customWidth="1"/>
    <col min="3" max="3" width="22.28515625" style="45" customWidth="1"/>
    <col min="4" max="4" width="20.5703125" style="47" customWidth="1"/>
    <col min="5" max="5" width="3.42578125" style="47" customWidth="1"/>
    <col min="6" max="6" width="8.5703125" style="47" customWidth="1"/>
    <col min="7" max="7" width="22.28515625" style="45" customWidth="1"/>
    <col min="8" max="8" width="20.5703125" style="47" customWidth="1"/>
    <col min="9" max="16384" width="9.140625" style="7"/>
  </cols>
  <sheetData>
    <row r="1" spans="1:9" x14ac:dyDescent="0.2">
      <c r="A1" s="28" t="s">
        <v>0</v>
      </c>
      <c r="B1" s="44" t="s">
        <v>157</v>
      </c>
      <c r="D1" s="46"/>
      <c r="H1" s="46"/>
    </row>
    <row r="2" spans="1:9" x14ac:dyDescent="0.2">
      <c r="A2" s="118" t="s">
        <v>158</v>
      </c>
      <c r="B2" s="119"/>
      <c r="C2" s="120"/>
      <c r="D2" s="121"/>
      <c r="E2" s="119"/>
      <c r="F2" s="119"/>
      <c r="H2" s="46"/>
    </row>
    <row r="3" spans="1:9" x14ac:dyDescent="0.2">
      <c r="A3" s="180" t="s">
        <v>1</v>
      </c>
      <c r="B3" s="107"/>
    </row>
    <row r="4" spans="1:9" x14ac:dyDescent="0.2">
      <c r="A4" s="181" t="s">
        <v>2</v>
      </c>
      <c r="B4" s="108"/>
      <c r="F4" s="5"/>
      <c r="G4" s="5"/>
    </row>
    <row r="5" spans="1:9" x14ac:dyDescent="0.2">
      <c r="A5" s="182" t="s">
        <v>3</v>
      </c>
      <c r="B5" s="109"/>
    </row>
    <row r="6" spans="1:9" ht="13.5" thickBot="1" x14ac:dyDescent="0.25">
      <c r="A6" s="179"/>
      <c r="B6" s="7"/>
    </row>
    <row r="7" spans="1:9" x14ac:dyDescent="0.2">
      <c r="A7" s="94" t="s">
        <v>159</v>
      </c>
      <c r="B7" s="5"/>
    </row>
    <row r="8" spans="1:9" ht="13.5" thickBot="1" x14ac:dyDescent="0.25">
      <c r="A8" s="183" t="s">
        <v>160</v>
      </c>
      <c r="B8" s="5"/>
    </row>
    <row r="9" spans="1:9" x14ac:dyDescent="0.2">
      <c r="B9" s="211" t="s">
        <v>161</v>
      </c>
      <c r="C9" s="211"/>
      <c r="D9" s="211"/>
      <c r="E9" s="50"/>
      <c r="F9" s="211" t="s">
        <v>162</v>
      </c>
      <c r="G9" s="211"/>
      <c r="H9" s="211"/>
    </row>
    <row r="10" spans="1:9" s="5" customFormat="1" x14ac:dyDescent="0.2">
      <c r="A10" s="111" t="s">
        <v>163</v>
      </c>
      <c r="B10" s="112" t="s">
        <v>164</v>
      </c>
      <c r="C10" s="112" t="s">
        <v>165</v>
      </c>
      <c r="D10" s="112" t="s">
        <v>166</v>
      </c>
      <c r="E10" s="113"/>
      <c r="F10" s="112" t="s">
        <v>164</v>
      </c>
      <c r="G10" s="112" t="s">
        <v>165</v>
      </c>
      <c r="H10" s="112" t="s">
        <v>166</v>
      </c>
    </row>
    <row r="11" spans="1:9" x14ac:dyDescent="0.2">
      <c r="A11" s="69" t="s">
        <v>5</v>
      </c>
      <c r="B11" s="70"/>
      <c r="C11" s="71"/>
      <c r="D11" s="70"/>
      <c r="E11" s="110"/>
      <c r="F11" s="70"/>
      <c r="G11" s="71"/>
      <c r="H11" s="70"/>
    </row>
    <row r="12" spans="1:9" x14ac:dyDescent="0.2">
      <c r="A12" s="51" t="s">
        <v>34</v>
      </c>
      <c r="B12" s="59"/>
      <c r="D12" s="77"/>
      <c r="F12" s="59"/>
      <c r="H12" s="77"/>
    </row>
    <row r="13" spans="1:9" x14ac:dyDescent="0.2">
      <c r="A13" s="48" t="s">
        <v>167</v>
      </c>
      <c r="B13" s="125">
        <v>150</v>
      </c>
      <c r="C13" s="45" t="s">
        <v>168</v>
      </c>
      <c r="D13" s="126"/>
      <c r="E13" s="50"/>
      <c r="F13" s="125">
        <v>150</v>
      </c>
      <c r="G13" s="45" t="s">
        <v>168</v>
      </c>
      <c r="H13" s="126"/>
    </row>
    <row r="14" spans="1:9" ht="84" customHeight="1" x14ac:dyDescent="0.2">
      <c r="A14" s="45" t="s">
        <v>169</v>
      </c>
      <c r="B14" s="97">
        <v>0</v>
      </c>
      <c r="C14" s="45" t="s">
        <v>168</v>
      </c>
      <c r="D14" s="212" t="s">
        <v>170</v>
      </c>
      <c r="F14" s="97">
        <v>40</v>
      </c>
      <c r="G14" s="45" t="s">
        <v>168</v>
      </c>
      <c r="H14" s="212" t="s">
        <v>170</v>
      </c>
      <c r="I14" s="61"/>
    </row>
    <row r="15" spans="1:9" x14ac:dyDescent="0.2">
      <c r="A15" s="45" t="s">
        <v>171</v>
      </c>
      <c r="B15" s="97">
        <v>60</v>
      </c>
      <c r="C15" s="45" t="s">
        <v>168</v>
      </c>
      <c r="D15" s="212"/>
      <c r="F15" s="97">
        <v>60</v>
      </c>
      <c r="G15" s="45" t="s">
        <v>172</v>
      </c>
      <c r="H15" s="212"/>
      <c r="I15" s="61"/>
    </row>
    <row r="16" spans="1:9" x14ac:dyDescent="0.2">
      <c r="A16" s="51" t="s">
        <v>173</v>
      </c>
      <c r="B16" s="122">
        <f>B13-B14-B15</f>
        <v>90</v>
      </c>
      <c r="C16" s="45" t="s">
        <v>168</v>
      </c>
      <c r="D16" s="54"/>
      <c r="E16" s="123"/>
      <c r="F16" s="122">
        <f>F13-F14-F15</f>
        <v>50</v>
      </c>
      <c r="G16" s="45" t="s">
        <v>168</v>
      </c>
      <c r="H16" s="124"/>
      <c r="I16" s="61"/>
    </row>
    <row r="17" spans="1:9" x14ac:dyDescent="0.2">
      <c r="B17" s="97"/>
      <c r="D17" s="54"/>
      <c r="F17" s="97"/>
      <c r="H17" s="77"/>
      <c r="I17" s="61"/>
    </row>
    <row r="18" spans="1:9" x14ac:dyDescent="0.2">
      <c r="A18" s="52" t="s">
        <v>174</v>
      </c>
      <c r="B18" s="95">
        <v>9</v>
      </c>
      <c r="C18" s="45" t="s">
        <v>175</v>
      </c>
      <c r="D18" s="77">
        <f>'MASTER COSTS'!$B18*B18</f>
        <v>3.8249999999999997</v>
      </c>
      <c r="F18" s="95">
        <v>9</v>
      </c>
      <c r="G18" s="45" t="s">
        <v>175</v>
      </c>
      <c r="H18" s="77">
        <f>'MASTER COSTS'!$B18*F18</f>
        <v>3.8249999999999997</v>
      </c>
    </row>
    <row r="19" spans="1:9" x14ac:dyDescent="0.2">
      <c r="A19" s="55" t="s">
        <v>176</v>
      </c>
      <c r="B19" s="96"/>
      <c r="C19" s="45" t="s">
        <v>177</v>
      </c>
      <c r="D19" s="77">
        <f>'MASTER COSTS'!$B19*B19</f>
        <v>0</v>
      </c>
      <c r="F19" s="96"/>
      <c r="G19" s="45" t="s">
        <v>177</v>
      </c>
      <c r="H19" s="77">
        <f>'MASTER COSTS'!$B19*F19</f>
        <v>0</v>
      </c>
    </row>
    <row r="20" spans="1:9" x14ac:dyDescent="0.2">
      <c r="A20" s="57" t="s">
        <v>26</v>
      </c>
      <c r="B20" s="96"/>
      <c r="C20" s="45" t="s">
        <v>177</v>
      </c>
      <c r="D20" s="77">
        <f>'MASTER COSTS'!$B20*B20</f>
        <v>0</v>
      </c>
      <c r="F20" s="96"/>
      <c r="G20" s="45" t="s">
        <v>175</v>
      </c>
      <c r="H20" s="77">
        <f>'MASTER COSTS'!$B20*F20</f>
        <v>0</v>
      </c>
    </row>
    <row r="21" spans="1:9" x14ac:dyDescent="0.2">
      <c r="A21" s="57" t="s">
        <v>28</v>
      </c>
      <c r="B21" s="96"/>
      <c r="D21" s="77">
        <f>'MASTER COSTS'!$B21*B21</f>
        <v>0</v>
      </c>
      <c r="F21" s="96"/>
      <c r="H21" s="77">
        <f>'MASTER COSTS'!$B21*F21</f>
        <v>0</v>
      </c>
    </row>
    <row r="22" spans="1:9" x14ac:dyDescent="0.2">
      <c r="A22" s="55"/>
      <c r="B22" s="56"/>
      <c r="D22" s="54"/>
      <c r="F22" s="56"/>
      <c r="H22" s="54"/>
    </row>
    <row r="23" spans="1:9" x14ac:dyDescent="0.2">
      <c r="A23" s="51" t="s">
        <v>49</v>
      </c>
      <c r="B23" s="59"/>
      <c r="D23" s="54"/>
      <c r="F23" s="59"/>
      <c r="H23" s="54"/>
    </row>
    <row r="24" spans="1:9" x14ac:dyDescent="0.2">
      <c r="A24" s="45" t="s">
        <v>35</v>
      </c>
      <c r="B24" s="97">
        <v>63</v>
      </c>
      <c r="C24" s="45" t="s">
        <v>168</v>
      </c>
      <c r="D24" s="77">
        <f>'MASTER COSTS'!$B24*B24</f>
        <v>60.260869565217384</v>
      </c>
      <c r="F24" s="97">
        <v>23</v>
      </c>
      <c r="G24" s="45" t="s">
        <v>168</v>
      </c>
      <c r="H24" s="77">
        <f>'MASTER COSTS'!$B24*F24</f>
        <v>21.999999999999996</v>
      </c>
    </row>
    <row r="25" spans="1:9" x14ac:dyDescent="0.2">
      <c r="A25" s="38" t="s">
        <v>37</v>
      </c>
      <c r="B25" s="95"/>
      <c r="C25" s="45" t="s">
        <v>168</v>
      </c>
      <c r="D25" s="77">
        <f>'MASTER COSTS'!$B25*B25</f>
        <v>0</v>
      </c>
      <c r="F25" s="95"/>
      <c r="G25" s="45" t="s">
        <v>168</v>
      </c>
      <c r="H25" s="77">
        <f>'MASTER COSTS'!$B25*F25</f>
        <v>0</v>
      </c>
    </row>
    <row r="26" spans="1:9" x14ac:dyDescent="0.2">
      <c r="A26" s="38" t="s">
        <v>39</v>
      </c>
      <c r="B26" s="95"/>
      <c r="C26" s="45" t="s">
        <v>168</v>
      </c>
      <c r="D26" s="77">
        <f>'MASTER COSTS'!$B26*B26</f>
        <v>0</v>
      </c>
      <c r="F26" s="95"/>
      <c r="G26" s="45" t="s">
        <v>168</v>
      </c>
      <c r="H26" s="77">
        <f>'MASTER COSTS'!$B26*F26</f>
        <v>0</v>
      </c>
    </row>
    <row r="27" spans="1:9" x14ac:dyDescent="0.2">
      <c r="A27" s="45" t="s">
        <v>40</v>
      </c>
      <c r="B27" s="95"/>
      <c r="C27" s="45" t="s">
        <v>168</v>
      </c>
      <c r="D27" s="77">
        <f>'MASTER COSTS'!$B27*B27</f>
        <v>0</v>
      </c>
      <c r="F27" s="95"/>
      <c r="G27" s="45" t="s">
        <v>168</v>
      </c>
      <c r="H27" s="77">
        <f>'MASTER COSTS'!$B27*F27</f>
        <v>0</v>
      </c>
      <c r="I27" s="28"/>
    </row>
    <row r="28" spans="1:9" x14ac:dyDescent="0.2">
      <c r="A28" s="45" t="s">
        <v>41</v>
      </c>
      <c r="B28" s="95"/>
      <c r="C28" s="45" t="s">
        <v>168</v>
      </c>
      <c r="D28" s="77">
        <f>'MASTER COSTS'!$B28*B28</f>
        <v>0</v>
      </c>
      <c r="F28" s="95"/>
      <c r="G28" s="45" t="s">
        <v>168</v>
      </c>
      <c r="H28" s="77">
        <f>'MASTER COSTS'!$B28*F28</f>
        <v>0</v>
      </c>
      <c r="I28" s="60"/>
    </row>
    <row r="29" spans="1:9" x14ac:dyDescent="0.2">
      <c r="A29" s="45" t="s">
        <v>44</v>
      </c>
      <c r="B29" s="95"/>
      <c r="C29" s="45" t="s">
        <v>168</v>
      </c>
      <c r="D29" s="77">
        <f>'MASTER COSTS'!$B29*B29</f>
        <v>0</v>
      </c>
      <c r="F29" s="95"/>
      <c r="G29" s="45" t="s">
        <v>168</v>
      </c>
      <c r="H29" s="77">
        <f>'MASTER COSTS'!$B29*F29</f>
        <v>0</v>
      </c>
      <c r="I29" s="60"/>
    </row>
    <row r="30" spans="1:9" x14ac:dyDescent="0.2">
      <c r="A30" s="45" t="s">
        <v>45</v>
      </c>
      <c r="B30" s="97">
        <f>(B38*0.11) + (B39*0.46) + (B41*0.12)</f>
        <v>17.940000000000001</v>
      </c>
      <c r="C30" s="45" t="s">
        <v>168</v>
      </c>
      <c r="D30" s="77">
        <f>'MASTER COSTS'!$B30*B30</f>
        <v>16.467138501742159</v>
      </c>
      <c r="F30" s="97">
        <f>(F38*0.11) + (F39*0.46) + (F41*0.12)</f>
        <v>17.940000000000001</v>
      </c>
      <c r="G30" s="45" t="s">
        <v>168</v>
      </c>
      <c r="H30" s="77">
        <f>'MASTER COSTS'!$B30*F30</f>
        <v>16.467138501742159</v>
      </c>
    </row>
    <row r="31" spans="1:9" x14ac:dyDescent="0.2">
      <c r="A31" s="57" t="s">
        <v>28</v>
      </c>
      <c r="B31" s="97"/>
      <c r="C31" s="45" t="s">
        <v>168</v>
      </c>
      <c r="D31" s="77">
        <f>'MASTER COSTS'!$B31*B31</f>
        <v>0</v>
      </c>
      <c r="F31" s="97"/>
      <c r="G31" s="45" t="s">
        <v>168</v>
      </c>
      <c r="H31" s="77">
        <f>'MASTER COSTS'!$B31*F31</f>
        <v>0</v>
      </c>
    </row>
    <row r="32" spans="1:9" x14ac:dyDescent="0.2">
      <c r="A32" s="48" t="s">
        <v>178</v>
      </c>
      <c r="B32" s="125">
        <f>SUM(B18:B31)+B14+B15</f>
        <v>149.94</v>
      </c>
      <c r="C32" s="48"/>
      <c r="D32" s="54"/>
      <c r="E32" s="50"/>
      <c r="F32" s="125">
        <f>SUM(F18:F31)+F14+F15</f>
        <v>149.94</v>
      </c>
      <c r="G32" s="48"/>
      <c r="H32" s="54"/>
    </row>
    <row r="33" spans="1:8" x14ac:dyDescent="0.2">
      <c r="A33" s="48"/>
      <c r="B33" s="64"/>
      <c r="C33" s="48"/>
      <c r="D33" s="54"/>
      <c r="E33" s="50"/>
      <c r="F33" s="64"/>
      <c r="G33" s="48"/>
      <c r="H33" s="54"/>
    </row>
    <row r="34" spans="1:8" x14ac:dyDescent="0.2">
      <c r="A34" s="58" t="s">
        <v>55</v>
      </c>
      <c r="B34" s="53"/>
      <c r="D34" s="54"/>
      <c r="F34" s="53"/>
      <c r="H34" s="54"/>
    </row>
    <row r="35" spans="1:8" s="5" customFormat="1" x14ac:dyDescent="0.2">
      <c r="A35" s="48" t="s">
        <v>179</v>
      </c>
      <c r="B35" s="128">
        <v>57</v>
      </c>
      <c r="C35" s="48"/>
      <c r="D35" s="54"/>
      <c r="E35" s="50"/>
      <c r="F35" s="128">
        <v>57</v>
      </c>
      <c r="G35" s="48"/>
      <c r="H35" s="54"/>
    </row>
    <row r="36" spans="1:8" x14ac:dyDescent="0.2">
      <c r="A36" s="45" t="s">
        <v>180</v>
      </c>
      <c r="B36" s="53">
        <v>18</v>
      </c>
      <c r="D36" s="54"/>
      <c r="F36" s="53">
        <v>18</v>
      </c>
      <c r="H36" s="54"/>
    </row>
    <row r="37" spans="1:8" s="5" customFormat="1" x14ac:dyDescent="0.2">
      <c r="A37" s="51" t="s">
        <v>181</v>
      </c>
      <c r="B37" s="128">
        <f>B35-B36</f>
        <v>39</v>
      </c>
      <c r="C37" s="48"/>
      <c r="D37" s="54"/>
      <c r="E37" s="50"/>
      <c r="F37" s="128">
        <f>F35-F36</f>
        <v>39</v>
      </c>
      <c r="G37" s="48"/>
      <c r="H37" s="54"/>
    </row>
    <row r="38" spans="1:8" ht="15.75" x14ac:dyDescent="0.3">
      <c r="A38" s="52" t="s">
        <v>30</v>
      </c>
      <c r="B38" s="95"/>
      <c r="C38" s="45" t="s">
        <v>182</v>
      </c>
      <c r="D38" s="77">
        <f>'MASTER COSTS'!$B38*B38</f>
        <v>0</v>
      </c>
      <c r="F38" s="95"/>
      <c r="G38" s="45" t="s">
        <v>182</v>
      </c>
      <c r="H38" s="77">
        <f>'MASTER COSTS'!$B38*F38</f>
        <v>0</v>
      </c>
    </row>
    <row r="39" spans="1:8" ht="15.75" x14ac:dyDescent="0.3">
      <c r="A39" s="45" t="s">
        <v>58</v>
      </c>
      <c r="B39" s="95">
        <v>39</v>
      </c>
      <c r="C39" s="45" t="s">
        <v>182</v>
      </c>
      <c r="D39" s="77">
        <f>'MASTER COSTS'!$B39*B39</f>
        <v>25.124602332979851</v>
      </c>
      <c r="F39" s="95">
        <v>39</v>
      </c>
      <c r="G39" s="45" t="s">
        <v>182</v>
      </c>
      <c r="H39" s="77">
        <f>'MASTER COSTS'!$B39*F39</f>
        <v>25.124602332979851</v>
      </c>
    </row>
    <row r="40" spans="1:8" ht="15.75" x14ac:dyDescent="0.3">
      <c r="A40" s="45" t="s">
        <v>61</v>
      </c>
      <c r="B40" s="96"/>
      <c r="C40" s="45" t="s">
        <v>182</v>
      </c>
      <c r="D40" s="77">
        <f>'MASTER COSTS'!$B40*B40</f>
        <v>0</v>
      </c>
      <c r="F40" s="96"/>
      <c r="G40" s="45" t="s">
        <v>182</v>
      </c>
      <c r="H40" s="77">
        <f>'MASTER COSTS'!$B40*F40</f>
        <v>0</v>
      </c>
    </row>
    <row r="41" spans="1:8" ht="15.75" x14ac:dyDescent="0.3">
      <c r="A41" s="55" t="s">
        <v>33</v>
      </c>
      <c r="B41" s="96"/>
      <c r="C41" s="45" t="s">
        <v>182</v>
      </c>
      <c r="D41" s="77">
        <f>'MASTER COSTS'!$B41*B41</f>
        <v>0</v>
      </c>
      <c r="F41" s="96"/>
      <c r="G41" s="45" t="s">
        <v>182</v>
      </c>
      <c r="H41" s="77">
        <f>'MASTER COSTS'!$B41*F41</f>
        <v>0</v>
      </c>
    </row>
    <row r="42" spans="1:8" s="5" customFormat="1" x14ac:dyDescent="0.2">
      <c r="A42" s="48" t="s">
        <v>183</v>
      </c>
      <c r="B42" s="127">
        <f>SUM(B38:B41)+B36</f>
        <v>57</v>
      </c>
      <c r="C42" s="48"/>
      <c r="D42" s="54"/>
      <c r="E42" s="50"/>
      <c r="F42" s="127">
        <f>SUM(F38:F41)+F36</f>
        <v>57</v>
      </c>
      <c r="G42" s="48"/>
      <c r="H42" s="54"/>
    </row>
    <row r="43" spans="1:8" x14ac:dyDescent="0.2">
      <c r="B43" s="59"/>
      <c r="D43" s="54"/>
      <c r="F43" s="59"/>
      <c r="H43" s="54"/>
    </row>
    <row r="44" spans="1:8" x14ac:dyDescent="0.2">
      <c r="A44" s="58" t="s">
        <v>68</v>
      </c>
      <c r="B44" s="7"/>
      <c r="C44" s="7"/>
      <c r="D44" s="54"/>
      <c r="E44" s="7"/>
      <c r="F44" s="7"/>
      <c r="G44" s="7"/>
      <c r="H44" s="54"/>
    </row>
    <row r="45" spans="1:8" ht="15.75" x14ac:dyDescent="0.3">
      <c r="A45" s="129" t="s">
        <v>184</v>
      </c>
      <c r="B45" s="95">
        <v>44</v>
      </c>
      <c r="C45" s="45" t="s">
        <v>185</v>
      </c>
      <c r="D45" s="54"/>
      <c r="F45" s="95">
        <v>44</v>
      </c>
      <c r="G45" s="45" t="s">
        <v>185</v>
      </c>
      <c r="H45" s="54"/>
    </row>
    <row r="46" spans="1:8" x14ac:dyDescent="0.2">
      <c r="A46" s="52" t="s">
        <v>186</v>
      </c>
      <c r="B46" s="95">
        <v>66</v>
      </c>
      <c r="D46" s="54"/>
      <c r="F46" s="95">
        <v>66</v>
      </c>
      <c r="H46" s="54"/>
    </row>
    <row r="47" spans="1:8" x14ac:dyDescent="0.2">
      <c r="A47" s="129" t="s">
        <v>187</v>
      </c>
      <c r="B47" s="95">
        <f>B45-B46</f>
        <v>-22</v>
      </c>
      <c r="D47" s="54"/>
      <c r="F47" s="95">
        <f>F45-F46</f>
        <v>-22</v>
      </c>
      <c r="H47" s="54"/>
    </row>
    <row r="48" spans="1:8" x14ac:dyDescent="0.2">
      <c r="A48" s="162" t="s">
        <v>42</v>
      </c>
      <c r="B48" s="95"/>
      <c r="D48" s="77">
        <f>'MASTER COSTS'!$B48*B48</f>
        <v>0</v>
      </c>
      <c r="F48" s="95"/>
      <c r="H48" s="77">
        <f>'MASTER COSTS'!$B48*F48</f>
        <v>0</v>
      </c>
    </row>
    <row r="49" spans="1:8" x14ac:dyDescent="0.2">
      <c r="A49" s="52" t="s">
        <v>43</v>
      </c>
      <c r="B49" s="95"/>
      <c r="D49" s="77">
        <f>'MASTER COSTS'!$B49*B49</f>
        <v>0</v>
      </c>
      <c r="F49" s="95"/>
      <c r="H49" s="77">
        <f>'MASTER COSTS'!$B49*F49</f>
        <v>0</v>
      </c>
    </row>
    <row r="50" spans="1:8" x14ac:dyDescent="0.2">
      <c r="A50" s="129" t="s">
        <v>188</v>
      </c>
      <c r="B50" s="95">
        <f>B46+B48+B49</f>
        <v>66</v>
      </c>
      <c r="D50" s="54"/>
      <c r="F50" s="95">
        <f>F46+F48+F49</f>
        <v>66</v>
      </c>
      <c r="H50" s="54"/>
    </row>
    <row r="51" spans="1:8" x14ac:dyDescent="0.2">
      <c r="A51" s="58"/>
      <c r="B51" s="95"/>
      <c r="D51" s="54"/>
      <c r="F51" s="95"/>
      <c r="H51" s="54"/>
    </row>
    <row r="52" spans="1:8" x14ac:dyDescent="0.2">
      <c r="A52" s="58" t="s">
        <v>73</v>
      </c>
      <c r="B52" s="53">
        <v>0</v>
      </c>
      <c r="C52" s="45" t="s">
        <v>189</v>
      </c>
      <c r="D52" s="77">
        <f>'MASTER COSTS'!$B52*B52</f>
        <v>0</v>
      </c>
      <c r="F52" s="53">
        <v>0</v>
      </c>
      <c r="G52" s="45" t="s">
        <v>189</v>
      </c>
      <c r="H52" s="77">
        <f>'MASTER COSTS'!$B52*F52</f>
        <v>0</v>
      </c>
    </row>
    <row r="53" spans="1:8" x14ac:dyDescent="0.2">
      <c r="D53" s="54"/>
      <c r="H53" s="54"/>
    </row>
    <row r="54" spans="1:8" x14ac:dyDescent="0.2">
      <c r="A54" s="51" t="s">
        <v>75</v>
      </c>
      <c r="B54" s="98"/>
      <c r="C54" s="45" t="s">
        <v>190</v>
      </c>
      <c r="D54" s="77">
        <f>'MASTER COSTS'!$B54*B54</f>
        <v>0</v>
      </c>
      <c r="F54" s="98"/>
      <c r="G54" s="45" t="s">
        <v>190</v>
      </c>
      <c r="H54" s="77">
        <f>'MASTER COSTS'!$B54*F54</f>
        <v>0</v>
      </c>
    </row>
    <row r="55" spans="1:8" x14ac:dyDescent="0.2">
      <c r="B55" s="98"/>
      <c r="D55" s="184"/>
      <c r="F55" s="98"/>
      <c r="H55" s="184"/>
    </row>
    <row r="56" spans="1:8" x14ac:dyDescent="0.2">
      <c r="A56" s="73" t="s">
        <v>77</v>
      </c>
      <c r="B56" s="74" t="s">
        <v>78</v>
      </c>
      <c r="C56" s="75"/>
      <c r="D56" s="76"/>
      <c r="F56" s="74" t="s">
        <v>78</v>
      </c>
      <c r="G56" s="75"/>
      <c r="H56" s="76"/>
    </row>
    <row r="57" spans="1:8" x14ac:dyDescent="0.2">
      <c r="A57" s="51" t="s">
        <v>191</v>
      </c>
      <c r="D57" s="54"/>
      <c r="E57" s="50"/>
      <c r="H57" s="54"/>
    </row>
    <row r="58" spans="1:8" x14ac:dyDescent="0.2">
      <c r="A58" s="45" t="s">
        <v>79</v>
      </c>
      <c r="B58" s="99">
        <v>250</v>
      </c>
      <c r="C58" s="45" t="s">
        <v>81</v>
      </c>
      <c r="D58" s="77">
        <f>B58*(B60/B59)</f>
        <v>100</v>
      </c>
      <c r="F58" s="99">
        <v>250</v>
      </c>
      <c r="G58" s="45" t="s">
        <v>81</v>
      </c>
      <c r="H58" s="77">
        <f>F58*(F60/F59)</f>
        <v>100</v>
      </c>
    </row>
    <row r="59" spans="1:8" x14ac:dyDescent="0.2">
      <c r="B59" s="95">
        <v>80000</v>
      </c>
      <c r="C59" s="45" t="s">
        <v>82</v>
      </c>
      <c r="D59" s="54"/>
      <c r="F59" s="95">
        <v>80000</v>
      </c>
      <c r="G59" s="45" t="s">
        <v>82</v>
      </c>
      <c r="H59" s="54"/>
    </row>
    <row r="60" spans="1:8" x14ac:dyDescent="0.2">
      <c r="B60" s="95">
        <v>32000</v>
      </c>
      <c r="C60" s="45" t="s">
        <v>83</v>
      </c>
      <c r="D60" s="54"/>
      <c r="F60" s="95">
        <v>32000</v>
      </c>
      <c r="G60" s="45" t="s">
        <v>83</v>
      </c>
      <c r="H60" s="54"/>
    </row>
    <row r="61" spans="1:8" x14ac:dyDescent="0.2">
      <c r="B61" s="62"/>
      <c r="D61" s="54"/>
      <c r="F61" s="62"/>
      <c r="H61" s="54"/>
    </row>
    <row r="62" spans="1:8" x14ac:dyDescent="0.2">
      <c r="D62" s="54"/>
      <c r="H62" s="54"/>
    </row>
    <row r="63" spans="1:8" x14ac:dyDescent="0.2">
      <c r="A63" s="51" t="s">
        <v>84</v>
      </c>
      <c r="B63" s="49" t="s">
        <v>192</v>
      </c>
      <c r="C63" s="48"/>
      <c r="D63" s="54"/>
      <c r="E63" s="50"/>
      <c r="F63" s="49" t="s">
        <v>192</v>
      </c>
      <c r="G63" s="48"/>
      <c r="H63" s="54"/>
    </row>
    <row r="64" spans="1:8" x14ac:dyDescent="0.2">
      <c r="A64" s="45" t="s">
        <v>85</v>
      </c>
      <c r="B64" s="95">
        <v>1</v>
      </c>
      <c r="C64" s="45" t="s">
        <v>193</v>
      </c>
      <c r="D64" s="77">
        <f>'MASTER COSTS'!$B64*B64</f>
        <v>1.5</v>
      </c>
      <c r="F64" s="95">
        <v>1</v>
      </c>
      <c r="G64" s="45" t="s">
        <v>193</v>
      </c>
      <c r="H64" s="77">
        <f>'MASTER COSTS'!$B64*F64</f>
        <v>1.5</v>
      </c>
    </row>
    <row r="65" spans="1:8" x14ac:dyDescent="0.2">
      <c r="A65" s="45" t="s">
        <v>87</v>
      </c>
      <c r="B65" s="95">
        <v>1</v>
      </c>
      <c r="C65" s="45" t="s">
        <v>193</v>
      </c>
      <c r="D65" s="77">
        <f>'MASTER COSTS'!$B65*B65</f>
        <v>7</v>
      </c>
      <c r="F65" s="95">
        <v>1</v>
      </c>
      <c r="G65" s="45" t="s">
        <v>193</v>
      </c>
      <c r="H65" s="77">
        <f>'MASTER COSTS'!$B65*F65</f>
        <v>7</v>
      </c>
    </row>
    <row r="66" spans="1:8" x14ac:dyDescent="0.2">
      <c r="A66" s="45" t="s">
        <v>88</v>
      </c>
      <c r="B66" s="95">
        <v>1</v>
      </c>
      <c r="C66" s="45" t="s">
        <v>193</v>
      </c>
      <c r="D66" s="77">
        <f>'MASTER COSTS'!$B66*B66</f>
        <v>7</v>
      </c>
      <c r="F66" s="95">
        <v>1</v>
      </c>
      <c r="G66" s="45" t="s">
        <v>193</v>
      </c>
      <c r="H66" s="77">
        <f>'MASTER COSTS'!$B66*F66</f>
        <v>7</v>
      </c>
    </row>
    <row r="67" spans="1:8" x14ac:dyDescent="0.2">
      <c r="A67" s="45" t="s">
        <v>89</v>
      </c>
      <c r="B67" s="98"/>
      <c r="C67" s="45" t="s">
        <v>194</v>
      </c>
      <c r="D67" s="77">
        <f>'MASTER COSTS'!$B67*B67</f>
        <v>0</v>
      </c>
      <c r="F67" s="98"/>
      <c r="H67" s="77">
        <f>'MASTER COSTS'!$B67*F67</f>
        <v>0</v>
      </c>
    </row>
    <row r="68" spans="1:8" x14ac:dyDescent="0.2">
      <c r="D68" s="54"/>
      <c r="H68" s="54"/>
    </row>
    <row r="69" spans="1:8" x14ac:dyDescent="0.2">
      <c r="A69" s="51" t="s">
        <v>91</v>
      </c>
      <c r="B69" s="49" t="s">
        <v>195</v>
      </c>
      <c r="C69" s="48"/>
      <c r="D69" s="54"/>
      <c r="E69" s="50"/>
      <c r="F69" s="49" t="s">
        <v>195</v>
      </c>
      <c r="G69" s="48"/>
      <c r="H69" s="54"/>
    </row>
    <row r="70" spans="1:8" x14ac:dyDescent="0.2">
      <c r="A70" s="63" t="s">
        <v>92</v>
      </c>
      <c r="B70" s="95">
        <v>2</v>
      </c>
      <c r="C70" s="63"/>
      <c r="D70" s="77">
        <f>'MASTER COSTS'!$B70*B70</f>
        <v>70</v>
      </c>
      <c r="F70" s="95">
        <v>1</v>
      </c>
      <c r="G70" s="63"/>
      <c r="H70" s="77">
        <f>'MASTER COSTS'!$B70*F70</f>
        <v>35</v>
      </c>
    </row>
    <row r="71" spans="1:8" x14ac:dyDescent="0.2">
      <c r="A71" s="63" t="s">
        <v>93</v>
      </c>
      <c r="B71" s="95">
        <v>2</v>
      </c>
      <c r="C71" s="63"/>
      <c r="D71" s="77">
        <f>'MASTER COSTS'!$B71*B71</f>
        <v>20</v>
      </c>
      <c r="F71" s="95">
        <v>1</v>
      </c>
      <c r="G71" s="63"/>
      <c r="H71" s="77">
        <f>'MASTER COSTS'!$B71*F71</f>
        <v>10</v>
      </c>
    </row>
    <row r="72" spans="1:8" x14ac:dyDescent="0.2">
      <c r="A72" s="63" t="s">
        <v>94</v>
      </c>
      <c r="B72" s="95"/>
      <c r="C72" s="63"/>
      <c r="D72" s="77">
        <f>'MASTER COSTS'!$B72*B72</f>
        <v>0</v>
      </c>
      <c r="F72" s="95"/>
      <c r="G72" s="63"/>
      <c r="H72" s="77">
        <f>'MASTER COSTS'!$B72*F72</f>
        <v>0</v>
      </c>
    </row>
    <row r="73" spans="1:8" x14ac:dyDescent="0.2">
      <c r="A73" s="63" t="s">
        <v>95</v>
      </c>
      <c r="B73" s="95"/>
      <c r="C73" s="63"/>
      <c r="D73" s="77">
        <f>'MASTER COSTS'!$B73*B73</f>
        <v>0</v>
      </c>
      <c r="F73" s="95">
        <v>1</v>
      </c>
      <c r="G73" s="63"/>
      <c r="H73" s="77">
        <f>'MASTER COSTS'!$B73*F73</f>
        <v>8</v>
      </c>
    </row>
    <row r="74" spans="1:8" x14ac:dyDescent="0.2">
      <c r="A74" s="63" t="s">
        <v>96</v>
      </c>
      <c r="B74" s="95"/>
      <c r="C74" s="63"/>
      <c r="D74" s="77">
        <f>'MASTER COSTS'!$B74*B74</f>
        <v>0</v>
      </c>
      <c r="F74" s="95"/>
      <c r="G74" s="63"/>
      <c r="H74" s="77">
        <f>'MASTER COSTS'!$B74*F74</f>
        <v>0</v>
      </c>
    </row>
    <row r="75" spans="1:8" x14ac:dyDescent="0.2">
      <c r="A75" s="63" t="s">
        <v>97</v>
      </c>
      <c r="B75" s="95"/>
      <c r="C75" s="63"/>
      <c r="D75" s="77">
        <f>'MASTER COSTS'!$B75*B75</f>
        <v>0</v>
      </c>
      <c r="F75" s="95"/>
      <c r="G75" s="63"/>
      <c r="H75" s="77">
        <f>'MASTER COSTS'!$B75*F75</f>
        <v>0</v>
      </c>
    </row>
    <row r="76" spans="1:8" x14ac:dyDescent="0.2">
      <c r="A76" s="63" t="s">
        <v>98</v>
      </c>
      <c r="B76" s="95"/>
      <c r="C76" s="63"/>
      <c r="D76" s="77">
        <f>'MASTER COSTS'!$B76*B76</f>
        <v>0</v>
      </c>
      <c r="F76" s="95"/>
      <c r="G76" s="63"/>
      <c r="H76" s="77">
        <f>'MASTER COSTS'!$B76*F76</f>
        <v>0</v>
      </c>
    </row>
    <row r="77" spans="1:8" x14ac:dyDescent="0.2">
      <c r="B77" s="53"/>
      <c r="C77" s="63"/>
      <c r="D77" s="54"/>
      <c r="F77" s="53"/>
      <c r="G77" s="63"/>
      <c r="H77" s="54"/>
    </row>
    <row r="78" spans="1:8" x14ac:dyDescent="0.2">
      <c r="A78" s="51" t="s">
        <v>99</v>
      </c>
      <c r="B78" s="64"/>
      <c r="C78" s="48"/>
      <c r="D78" s="54"/>
      <c r="E78" s="50"/>
      <c r="F78" s="64"/>
      <c r="G78" s="48"/>
      <c r="H78" s="54"/>
    </row>
    <row r="79" spans="1:8" x14ac:dyDescent="0.2">
      <c r="A79" s="63" t="s">
        <v>100</v>
      </c>
      <c r="B79" s="95">
        <v>1</v>
      </c>
      <c r="C79" s="63"/>
      <c r="D79" s="77">
        <f>'MASTER COSTS'!$B79*B79</f>
        <v>22</v>
      </c>
      <c r="F79" s="95">
        <v>1</v>
      </c>
      <c r="G79" s="63"/>
      <c r="H79" s="77">
        <f>'MASTER COSTS'!$B79*F79</f>
        <v>22</v>
      </c>
    </row>
    <row r="80" spans="1:8" x14ac:dyDescent="0.2">
      <c r="A80" s="63" t="s">
        <v>101</v>
      </c>
      <c r="B80" s="95"/>
      <c r="C80" s="63"/>
      <c r="D80" s="77">
        <f>'MASTER COSTS'!$B80*B80</f>
        <v>0</v>
      </c>
      <c r="F80" s="95"/>
      <c r="G80" s="63"/>
      <c r="H80" s="77">
        <f>'MASTER COSTS'!$B80*F80</f>
        <v>0</v>
      </c>
    </row>
    <row r="81" spans="1:8" x14ac:dyDescent="0.2">
      <c r="A81" s="63" t="s">
        <v>102</v>
      </c>
      <c r="B81" s="95">
        <v>1</v>
      </c>
      <c r="C81" s="63"/>
      <c r="D81" s="77">
        <f>'MASTER COSTS'!$B81*B81</f>
        <v>9</v>
      </c>
      <c r="F81" s="95">
        <v>1</v>
      </c>
      <c r="G81" s="63"/>
      <c r="H81" s="77">
        <f>'MASTER COSTS'!$B81*F81</f>
        <v>9</v>
      </c>
    </row>
    <row r="82" spans="1:8" x14ac:dyDescent="0.2">
      <c r="A82" s="63"/>
      <c r="B82" s="53"/>
      <c r="C82" s="63"/>
      <c r="D82" s="54"/>
      <c r="F82" s="53"/>
      <c r="G82" s="63"/>
      <c r="H82" s="54"/>
    </row>
    <row r="83" spans="1:8" x14ac:dyDescent="0.2">
      <c r="A83" s="65" t="s">
        <v>103</v>
      </c>
      <c r="B83" s="53"/>
      <c r="C83" s="63"/>
      <c r="D83" s="54"/>
      <c r="F83" s="53"/>
      <c r="G83" s="63"/>
      <c r="H83" s="54"/>
    </row>
    <row r="84" spans="1:8" x14ac:dyDescent="0.2">
      <c r="A84" s="7" t="s">
        <v>104</v>
      </c>
      <c r="B84" s="95"/>
      <c r="C84" s="63"/>
      <c r="D84" s="77">
        <f>'MASTER COSTS'!$B84*B84</f>
        <v>0</v>
      </c>
      <c r="F84" s="95"/>
      <c r="G84" s="63"/>
      <c r="H84" s="77">
        <f>'MASTER COSTS'!$B84*F84</f>
        <v>0</v>
      </c>
    </row>
    <row r="85" spans="1:8" x14ac:dyDescent="0.2">
      <c r="A85" s="7" t="s">
        <v>102</v>
      </c>
      <c r="B85" s="95"/>
      <c r="C85" s="63"/>
      <c r="D85" s="77">
        <f>'MASTER COSTS'!$B85*B85</f>
        <v>0</v>
      </c>
      <c r="F85" s="95"/>
      <c r="G85" s="63"/>
      <c r="H85" s="77">
        <f>'MASTER COSTS'!$B85*F85</f>
        <v>0</v>
      </c>
    </row>
    <row r="86" spans="1:8" x14ac:dyDescent="0.2">
      <c r="A86" s="7" t="s">
        <v>105</v>
      </c>
      <c r="B86" s="95"/>
      <c r="C86" s="63"/>
      <c r="D86" s="77">
        <f>'MASTER COSTS'!$B86*B86</f>
        <v>0</v>
      </c>
      <c r="F86" s="95"/>
      <c r="G86" s="63"/>
      <c r="H86" s="77">
        <f>'MASTER COSTS'!$B86*F86</f>
        <v>0</v>
      </c>
    </row>
    <row r="87" spans="1:8" x14ac:dyDescent="0.2">
      <c r="A87" s="7" t="s">
        <v>106</v>
      </c>
      <c r="B87" s="95"/>
      <c r="C87" s="63"/>
      <c r="D87" s="77">
        <f>'MASTER COSTS'!$B87*B87</f>
        <v>0</v>
      </c>
      <c r="F87" s="95"/>
      <c r="G87" s="63"/>
      <c r="H87" s="77">
        <f>'MASTER COSTS'!$B87*F87</f>
        <v>0</v>
      </c>
    </row>
    <row r="88" spans="1:8" x14ac:dyDescent="0.2">
      <c r="A88" s="63"/>
      <c r="B88" s="53"/>
      <c r="C88" s="63"/>
      <c r="D88" s="54"/>
      <c r="F88" s="53"/>
      <c r="G88" s="63"/>
      <c r="H88" s="54"/>
    </row>
    <row r="89" spans="1:8" x14ac:dyDescent="0.2">
      <c r="A89" s="51" t="s">
        <v>196</v>
      </c>
      <c r="B89" s="100"/>
      <c r="C89" s="63" t="s">
        <v>197</v>
      </c>
      <c r="D89" s="77">
        <f>'MASTER COSTS'!$B89*B89</f>
        <v>0</v>
      </c>
      <c r="E89" s="50"/>
      <c r="F89" s="100"/>
      <c r="G89" s="63" t="s">
        <v>197</v>
      </c>
      <c r="H89" s="77">
        <f>'MASTER COSTS'!$B89*F89</f>
        <v>0</v>
      </c>
    </row>
    <row r="90" spans="1:8" x14ac:dyDescent="0.2">
      <c r="B90" s="101"/>
      <c r="C90" s="45" t="s">
        <v>198</v>
      </c>
      <c r="D90" s="77">
        <f>'MASTER COSTS'!$B90*B90</f>
        <v>0</v>
      </c>
      <c r="F90" s="101"/>
      <c r="G90" s="45" t="s">
        <v>198</v>
      </c>
      <c r="H90" s="77">
        <f>'MASTER COSTS'!$B90*F90</f>
        <v>0</v>
      </c>
    </row>
    <row r="91" spans="1:8" x14ac:dyDescent="0.2">
      <c r="A91" s="49"/>
      <c r="B91" s="59"/>
      <c r="C91" s="63"/>
      <c r="D91" s="54"/>
      <c r="F91" s="59"/>
      <c r="G91" s="63"/>
      <c r="H91" s="54"/>
    </row>
    <row r="92" spans="1:8" x14ac:dyDescent="0.2">
      <c r="A92" s="78" t="s">
        <v>110</v>
      </c>
      <c r="B92" s="79"/>
      <c r="C92" s="78"/>
      <c r="D92" s="80">
        <f>SUM(D18:D91)</f>
        <v>342.1776103999394</v>
      </c>
      <c r="E92" s="93"/>
      <c r="F92" s="79"/>
      <c r="G92" s="78"/>
      <c r="H92" s="80">
        <f>SUM(H18:H91)</f>
        <v>266.91674083472202</v>
      </c>
    </row>
    <row r="93" spans="1:8" x14ac:dyDescent="0.2">
      <c r="D93" s="54"/>
      <c r="H93" s="54"/>
    </row>
    <row r="94" spans="1:8" x14ac:dyDescent="0.2">
      <c r="A94" s="69" t="s">
        <v>111</v>
      </c>
      <c r="B94" s="81"/>
      <c r="C94" s="69"/>
      <c r="D94" s="82"/>
      <c r="E94" s="50"/>
      <c r="F94" s="81"/>
      <c r="G94" s="69"/>
      <c r="H94" s="82"/>
    </row>
    <row r="95" spans="1:8" x14ac:dyDescent="0.2">
      <c r="A95" s="48" t="s">
        <v>112</v>
      </c>
      <c r="B95" s="83" t="s">
        <v>199</v>
      </c>
      <c r="C95" s="44"/>
      <c r="D95" s="84"/>
      <c r="E95" s="72"/>
      <c r="F95" s="83" t="s">
        <v>199</v>
      </c>
      <c r="G95" s="44"/>
      <c r="H95" s="84"/>
    </row>
    <row r="96" spans="1:8" x14ac:dyDescent="0.2">
      <c r="A96" s="45" t="s">
        <v>113</v>
      </c>
      <c r="B96" s="95"/>
      <c r="D96" s="77">
        <f>'MASTER COSTS'!$B96*B96</f>
        <v>0</v>
      </c>
      <c r="F96" s="95"/>
      <c r="H96" s="77">
        <f>'MASTER COSTS'!$B96*F96</f>
        <v>0</v>
      </c>
    </row>
    <row r="97" spans="1:8" x14ac:dyDescent="0.2">
      <c r="A97" s="45" t="s">
        <v>114</v>
      </c>
      <c r="B97" s="95"/>
      <c r="D97" s="77">
        <f>'MASTER COSTS'!$B97*B97</f>
        <v>0</v>
      </c>
      <c r="F97" s="95"/>
      <c r="H97" s="77">
        <f>'MASTER COSTS'!$B97*F97</f>
        <v>0</v>
      </c>
    </row>
    <row r="98" spans="1:8" x14ac:dyDescent="0.2">
      <c r="A98" s="45" t="s">
        <v>115</v>
      </c>
      <c r="B98" s="95">
        <v>1</v>
      </c>
      <c r="D98" s="77">
        <f>'MASTER COSTS'!$B98*B98</f>
        <v>20</v>
      </c>
      <c r="F98" s="95"/>
      <c r="H98" s="77">
        <f>'MASTER COSTS'!$B98*F98</f>
        <v>0</v>
      </c>
    </row>
    <row r="99" spans="1:8" x14ac:dyDescent="0.2">
      <c r="A99" s="45" t="s">
        <v>116</v>
      </c>
      <c r="B99" s="95"/>
      <c r="D99" s="77">
        <f>'MASTER COSTS'!$B99*B99</f>
        <v>0</v>
      </c>
      <c r="F99" s="95"/>
      <c r="H99" s="77">
        <f>'MASTER COSTS'!$B99*F99</f>
        <v>0</v>
      </c>
    </row>
    <row r="100" spans="1:8" x14ac:dyDescent="0.2">
      <c r="A100" s="45" t="s">
        <v>117</v>
      </c>
      <c r="B100" s="95">
        <v>1</v>
      </c>
      <c r="D100" s="77">
        <f>'MASTER COSTS'!$B100*B100</f>
        <v>15</v>
      </c>
      <c r="F100" s="95"/>
      <c r="H100" s="77">
        <f>'MASTER COSTS'!$B100*F100</f>
        <v>0</v>
      </c>
    </row>
    <row r="101" spans="1:8" x14ac:dyDescent="0.2">
      <c r="A101" s="45" t="s">
        <v>118</v>
      </c>
      <c r="B101" s="95"/>
      <c r="D101" s="77">
        <f>'MASTER COSTS'!$B101*B101</f>
        <v>0</v>
      </c>
      <c r="F101" s="95"/>
      <c r="H101" s="77">
        <f>'MASTER COSTS'!$B101*F101</f>
        <v>0</v>
      </c>
    </row>
    <row r="102" spans="1:8" x14ac:dyDescent="0.2">
      <c r="A102" s="45" t="s">
        <v>119</v>
      </c>
      <c r="B102" s="95"/>
      <c r="D102" s="77">
        <f>'MASTER COSTS'!$B102*B102</f>
        <v>0</v>
      </c>
      <c r="F102" s="95"/>
      <c r="H102" s="77">
        <f>'MASTER COSTS'!$B102*F102</f>
        <v>0</v>
      </c>
    </row>
    <row r="103" spans="1:8" x14ac:dyDescent="0.2">
      <c r="A103" s="63" t="s">
        <v>120</v>
      </c>
      <c r="B103" s="95">
        <v>1</v>
      </c>
      <c r="D103" s="77">
        <f>'MASTER COSTS'!$B103*B103</f>
        <v>20</v>
      </c>
      <c r="F103" s="95"/>
      <c r="H103" s="77">
        <f>'MASTER COSTS'!$B103*F103</f>
        <v>0</v>
      </c>
    </row>
    <row r="104" spans="1:8" x14ac:dyDescent="0.2">
      <c r="A104" s="63" t="s">
        <v>121</v>
      </c>
      <c r="B104" s="95"/>
      <c r="C104" s="63"/>
      <c r="D104" s="77">
        <f>'MASTER COSTS'!$B104*B104</f>
        <v>0</v>
      </c>
      <c r="F104" s="95">
        <v>1</v>
      </c>
      <c r="G104" s="63"/>
      <c r="H104" s="77">
        <f>'MASTER COSTS'!$B104*F104</f>
        <v>22.5</v>
      </c>
    </row>
    <row r="105" spans="1:8" x14ac:dyDescent="0.2">
      <c r="A105" s="63" t="s">
        <v>122</v>
      </c>
      <c r="B105" s="95"/>
      <c r="C105" s="63"/>
      <c r="D105" s="77">
        <f>'MASTER COSTS'!$B105*B105</f>
        <v>0</v>
      </c>
      <c r="F105" s="95"/>
      <c r="G105" s="63"/>
      <c r="H105" s="77">
        <f>'MASTER COSTS'!$B105*F105</f>
        <v>0</v>
      </c>
    </row>
    <row r="106" spans="1:8" x14ac:dyDescent="0.2">
      <c r="A106" s="63"/>
      <c r="B106" s="53"/>
      <c r="C106" s="63"/>
      <c r="D106" s="54"/>
      <c r="F106" s="53"/>
      <c r="G106" s="63"/>
      <c r="H106" s="54"/>
    </row>
    <row r="107" spans="1:8" x14ac:dyDescent="0.2">
      <c r="A107" s="49" t="s">
        <v>123</v>
      </c>
      <c r="B107" s="85" t="s">
        <v>194</v>
      </c>
      <c r="C107" s="49"/>
      <c r="D107" s="54"/>
      <c r="E107" s="50"/>
      <c r="F107" s="85" t="s">
        <v>194</v>
      </c>
      <c r="G107" s="49"/>
      <c r="H107" s="54"/>
    </row>
    <row r="108" spans="1:8" x14ac:dyDescent="0.2">
      <c r="A108" s="63" t="s">
        <v>124</v>
      </c>
      <c r="B108" s="95"/>
      <c r="C108" s="63"/>
      <c r="D108" s="77">
        <f>'MASTER COSTS'!$B108*B108</f>
        <v>0</v>
      </c>
      <c r="F108" s="95">
        <v>1</v>
      </c>
      <c r="G108" s="63"/>
      <c r="H108" s="77">
        <f>'MASTER COSTS'!$B108*F108</f>
        <v>25</v>
      </c>
    </row>
    <row r="109" spans="1:8" x14ac:dyDescent="0.2">
      <c r="A109" s="63" t="s">
        <v>125</v>
      </c>
      <c r="B109" s="95"/>
      <c r="C109" s="63"/>
      <c r="D109" s="77">
        <f>'MASTER COSTS'!$B109*B109</f>
        <v>0</v>
      </c>
      <c r="F109" s="95"/>
      <c r="G109" s="63"/>
      <c r="H109" s="77">
        <f>'MASTER COSTS'!$B109*F109</f>
        <v>0</v>
      </c>
    </row>
    <row r="110" spans="1:8" x14ac:dyDescent="0.2">
      <c r="A110" s="63" t="s">
        <v>118</v>
      </c>
      <c r="B110" s="95"/>
      <c r="C110" s="63"/>
      <c r="D110" s="77">
        <f>'MASTER COSTS'!$B110*B110</f>
        <v>0</v>
      </c>
      <c r="F110" s="95"/>
      <c r="G110" s="63"/>
      <c r="H110" s="77">
        <f>'MASTER COSTS'!$B110*F110</f>
        <v>0</v>
      </c>
    </row>
    <row r="111" spans="1:8" x14ac:dyDescent="0.2">
      <c r="A111" s="63" t="s">
        <v>94</v>
      </c>
      <c r="B111" s="95"/>
      <c r="C111" s="63"/>
      <c r="D111" s="77">
        <f>'MASTER COSTS'!$B111*B111</f>
        <v>0</v>
      </c>
      <c r="F111" s="95"/>
      <c r="G111" s="63"/>
      <c r="H111" s="77">
        <f>'MASTER COSTS'!$B111*F111</f>
        <v>0</v>
      </c>
    </row>
    <row r="112" spans="1:8" x14ac:dyDescent="0.2">
      <c r="A112" s="63" t="s">
        <v>126</v>
      </c>
      <c r="B112" s="95"/>
      <c r="C112" s="63"/>
      <c r="D112" s="77">
        <f>'MASTER COSTS'!$B112*B112</f>
        <v>0</v>
      </c>
      <c r="F112" s="95"/>
      <c r="G112" s="63"/>
      <c r="H112" s="77">
        <f>'MASTER COSTS'!$B112*F112</f>
        <v>0</v>
      </c>
    </row>
    <row r="113" spans="1:9" x14ac:dyDescent="0.2">
      <c r="A113" s="63" t="s">
        <v>127</v>
      </c>
      <c r="B113" s="95"/>
      <c r="C113" s="63"/>
      <c r="D113" s="77">
        <f>'MASTER COSTS'!$B113*B113</f>
        <v>0</v>
      </c>
      <c r="F113" s="95"/>
      <c r="G113" s="63"/>
      <c r="H113" s="77">
        <f>'MASTER COSTS'!$B113*F113</f>
        <v>0</v>
      </c>
    </row>
    <row r="114" spans="1:9" x14ac:dyDescent="0.2">
      <c r="A114" s="63" t="s">
        <v>128</v>
      </c>
      <c r="B114" s="95"/>
      <c r="C114" s="63"/>
      <c r="D114" s="77">
        <f>'MASTER COSTS'!$B114*B114</f>
        <v>0</v>
      </c>
      <c r="F114" s="95">
        <v>1</v>
      </c>
      <c r="G114" s="63"/>
      <c r="H114" s="77">
        <f>'MASTER COSTS'!$B114*F114</f>
        <v>18</v>
      </c>
    </row>
    <row r="115" spans="1:9" x14ac:dyDescent="0.2">
      <c r="A115" s="63" t="s">
        <v>129</v>
      </c>
      <c r="B115" s="95"/>
      <c r="C115" s="63"/>
      <c r="D115" s="77">
        <f>'MASTER COSTS'!$B115*B115</f>
        <v>0</v>
      </c>
      <c r="F115" s="95"/>
      <c r="G115" s="63"/>
      <c r="H115" s="77">
        <f>'MASTER COSTS'!$B115*F115</f>
        <v>0</v>
      </c>
    </row>
    <row r="116" spans="1:9" x14ac:dyDescent="0.2">
      <c r="A116" s="63" t="s">
        <v>130</v>
      </c>
      <c r="B116" s="95"/>
      <c r="C116" s="63"/>
      <c r="D116" s="77">
        <f>'MASTER COSTS'!$B116*B116</f>
        <v>0</v>
      </c>
      <c r="F116" s="95"/>
      <c r="G116" s="63"/>
      <c r="H116" s="77">
        <f>'MASTER COSTS'!$B116*F116</f>
        <v>0</v>
      </c>
    </row>
    <row r="117" spans="1:9" x14ac:dyDescent="0.2">
      <c r="A117" s="63" t="s">
        <v>131</v>
      </c>
      <c r="B117" s="95"/>
      <c r="C117" s="63"/>
      <c r="D117" s="77">
        <f>'MASTER COSTS'!$B117*B117</f>
        <v>0</v>
      </c>
      <c r="F117" s="95"/>
      <c r="G117" s="63"/>
      <c r="H117" s="77">
        <f>'MASTER COSTS'!$B117*F117</f>
        <v>0</v>
      </c>
    </row>
    <row r="118" spans="1:9" x14ac:dyDescent="0.2">
      <c r="A118" s="87" t="s">
        <v>132</v>
      </c>
      <c r="B118" s="79"/>
      <c r="C118" s="78"/>
      <c r="D118" s="80">
        <f>SUM(D96:D117)</f>
        <v>55</v>
      </c>
      <c r="E118" s="93"/>
      <c r="F118" s="79"/>
      <c r="G118" s="78"/>
      <c r="H118" s="80">
        <f>SUM(H96:H117)</f>
        <v>65.5</v>
      </c>
    </row>
    <row r="119" spans="1:9" x14ac:dyDescent="0.2">
      <c r="A119" s="49"/>
      <c r="B119" s="59"/>
      <c r="C119" s="63"/>
      <c r="D119" s="54"/>
      <c r="F119" s="59"/>
      <c r="G119" s="63"/>
      <c r="H119" s="54"/>
      <c r="I119" s="5"/>
    </row>
    <row r="120" spans="1:9" x14ac:dyDescent="0.2">
      <c r="A120" s="86" t="s">
        <v>98</v>
      </c>
      <c r="B120" s="81"/>
      <c r="C120" s="86"/>
      <c r="D120" s="76"/>
      <c r="E120" s="50"/>
      <c r="F120" s="81"/>
      <c r="G120" s="86"/>
      <c r="H120" s="76"/>
      <c r="I120" s="5"/>
    </row>
    <row r="121" spans="1:9" x14ac:dyDescent="0.2">
      <c r="A121" s="63" t="s">
        <v>133</v>
      </c>
      <c r="B121" s="95">
        <v>1</v>
      </c>
      <c r="C121" s="63" t="s">
        <v>193</v>
      </c>
      <c r="D121" s="77">
        <f>'MASTER COSTS'!$B121*B121</f>
        <v>35</v>
      </c>
      <c r="F121" s="95">
        <v>1</v>
      </c>
      <c r="G121" s="63" t="s">
        <v>193</v>
      </c>
      <c r="H121" s="77">
        <f>'MASTER COSTS'!$B121*F121</f>
        <v>35</v>
      </c>
      <c r="I121" s="5"/>
    </row>
    <row r="122" spans="1:9" x14ac:dyDescent="0.2">
      <c r="A122" s="45" t="s">
        <v>134</v>
      </c>
      <c r="B122" s="95">
        <v>5</v>
      </c>
      <c r="C122" s="45" t="s">
        <v>200</v>
      </c>
      <c r="D122" s="77">
        <f>'MASTER COSTS'!$B122*B122*$B$134</f>
        <v>45</v>
      </c>
      <c r="F122" s="95">
        <v>5</v>
      </c>
      <c r="G122" s="45" t="s">
        <v>200</v>
      </c>
      <c r="H122" s="77">
        <f>'MASTER COSTS'!$B122*F122*$B$134</f>
        <v>45</v>
      </c>
    </row>
    <row r="123" spans="1:9" x14ac:dyDescent="0.2">
      <c r="A123" s="45" t="s">
        <v>136</v>
      </c>
      <c r="B123" s="95">
        <v>1</v>
      </c>
      <c r="C123" s="45" t="s">
        <v>193</v>
      </c>
      <c r="D123" s="77">
        <f>'MASTER COSTS'!$B123*B123*$B$134</f>
        <v>27</v>
      </c>
      <c r="F123" s="95">
        <v>1</v>
      </c>
      <c r="G123" s="45" t="s">
        <v>193</v>
      </c>
      <c r="H123" s="77">
        <f>'MASTER COSTS'!$B123*F123*$B$134</f>
        <v>27</v>
      </c>
    </row>
    <row r="124" spans="1:9" x14ac:dyDescent="0.2">
      <c r="A124" s="63" t="s">
        <v>138</v>
      </c>
      <c r="B124" s="95">
        <v>1</v>
      </c>
      <c r="C124" s="63" t="s">
        <v>193</v>
      </c>
      <c r="D124" s="77">
        <f>'MASTER COSTS'!$B124*B124</f>
        <v>30</v>
      </c>
      <c r="F124" s="95">
        <v>1</v>
      </c>
      <c r="G124" s="63" t="s">
        <v>193</v>
      </c>
      <c r="H124" s="77">
        <f>'MASTER COSTS'!$B124*F124</f>
        <v>30</v>
      </c>
      <c r="I124" s="66"/>
    </row>
    <row r="125" spans="1:9" x14ac:dyDescent="0.2">
      <c r="A125" s="45" t="s">
        <v>139</v>
      </c>
      <c r="B125" s="95">
        <v>1</v>
      </c>
      <c r="C125" s="45" t="s">
        <v>193</v>
      </c>
      <c r="D125" s="77">
        <f>'MASTER COSTS'!$B125*B125</f>
        <v>250</v>
      </c>
      <c r="F125" s="95">
        <v>1</v>
      </c>
      <c r="G125" s="45" t="s">
        <v>193</v>
      </c>
      <c r="H125" s="77">
        <f>'MASTER COSTS'!$B125*F125</f>
        <v>250</v>
      </c>
      <c r="I125" s="66"/>
    </row>
    <row r="126" spans="1:9" x14ac:dyDescent="0.2">
      <c r="A126" s="45" t="s">
        <v>201</v>
      </c>
      <c r="B126" s="102">
        <v>8</v>
      </c>
      <c r="C126" s="45" t="s">
        <v>202</v>
      </c>
      <c r="D126" s="77">
        <f>'MASTER COSTS'!$B126*B126*(D92+(0.2*D118))</f>
        <v>28.254208831995154</v>
      </c>
      <c r="F126" s="102">
        <v>8</v>
      </c>
      <c r="G126" s="45" t="s">
        <v>202</v>
      </c>
      <c r="H126" s="77">
        <f>'MASTER COSTS'!$B126*F126*(H92+(0.2*H118))</f>
        <v>22.401339266777764</v>
      </c>
      <c r="I126" s="66"/>
    </row>
    <row r="127" spans="1:9" x14ac:dyDescent="0.2">
      <c r="A127" s="45" t="s">
        <v>142</v>
      </c>
      <c r="B127" s="102">
        <v>3</v>
      </c>
      <c r="C127" s="45" t="s">
        <v>203</v>
      </c>
      <c r="D127" s="77">
        <f>'MASTER COSTS'!$B127*B127*B134</f>
        <v>21.599999999999998</v>
      </c>
      <c r="F127" s="102">
        <v>3</v>
      </c>
      <c r="G127" s="45" t="s">
        <v>203</v>
      </c>
      <c r="H127" s="77">
        <f>'MASTER COSTS'!$B127*F127*F134</f>
        <v>19.8</v>
      </c>
      <c r="I127" s="66"/>
    </row>
    <row r="128" spans="1:9" x14ac:dyDescent="0.2">
      <c r="A128" s="49" t="s">
        <v>143</v>
      </c>
      <c r="B128" s="59"/>
      <c r="C128" s="63"/>
      <c r="D128" s="77">
        <f>SUM(D121:D127)</f>
        <v>436.85420883199515</v>
      </c>
      <c r="F128" s="59"/>
      <c r="G128" s="63"/>
      <c r="H128" s="77">
        <f>SUM(H121:H127)</f>
        <v>429.20133926677778</v>
      </c>
    </row>
    <row r="129" spans="1:9" x14ac:dyDescent="0.2">
      <c r="D129" s="54"/>
      <c r="H129" s="54"/>
      <c r="I129" s="66"/>
    </row>
    <row r="130" spans="1:9" s="5" customFormat="1" x14ac:dyDescent="0.2">
      <c r="A130" s="114" t="s">
        <v>144</v>
      </c>
      <c r="B130" s="115"/>
      <c r="C130" s="114"/>
      <c r="D130" s="116">
        <f>SUM(D92+D118+D128)</f>
        <v>834.03181923193461</v>
      </c>
      <c r="E130" s="3"/>
      <c r="F130" s="115"/>
      <c r="G130" s="114"/>
      <c r="H130" s="116">
        <f>SUM(H92+H118+H128)</f>
        <v>761.6180801014998</v>
      </c>
      <c r="I130" s="117"/>
    </row>
    <row r="131" spans="1:9" x14ac:dyDescent="0.2">
      <c r="D131" s="54"/>
      <c r="H131" s="54"/>
      <c r="I131" s="66"/>
    </row>
    <row r="132" spans="1:9" x14ac:dyDescent="0.2">
      <c r="A132" s="48" t="s">
        <v>145</v>
      </c>
      <c r="D132" s="54"/>
      <c r="H132" s="54"/>
      <c r="I132" s="67"/>
    </row>
    <row r="133" spans="1:9" x14ac:dyDescent="0.2">
      <c r="A133" s="48" t="s">
        <v>146</v>
      </c>
      <c r="B133" s="49" t="s">
        <v>204</v>
      </c>
      <c r="C133" s="49"/>
      <c r="D133" s="49" t="s">
        <v>204</v>
      </c>
      <c r="F133" s="49" t="s">
        <v>204</v>
      </c>
      <c r="G133" s="49"/>
      <c r="H133" s="49" t="s">
        <v>204</v>
      </c>
      <c r="I133" s="68"/>
    </row>
    <row r="134" spans="1:9" x14ac:dyDescent="0.2">
      <c r="A134" s="45" t="s">
        <v>205</v>
      </c>
      <c r="B134" s="99">
        <v>180</v>
      </c>
      <c r="C134" s="45" t="s">
        <v>206</v>
      </c>
      <c r="D134" s="77">
        <f>'MASTER COSTS'!$B134*B134</f>
        <v>1260</v>
      </c>
      <c r="F134" s="99">
        <v>165</v>
      </c>
      <c r="G134" s="45" t="s">
        <v>206</v>
      </c>
      <c r="H134" s="77">
        <f>'MASTER COSTS'!$B134*F134</f>
        <v>1155</v>
      </c>
    </row>
    <row r="135" spans="1:9" x14ac:dyDescent="0.2">
      <c r="A135" s="45" t="s">
        <v>149</v>
      </c>
      <c r="B135" s="103"/>
      <c r="C135" s="45" t="s">
        <v>207</v>
      </c>
      <c r="D135" s="77">
        <f>'MASTER COSTS'!$B135*B135</f>
        <v>0</v>
      </c>
      <c r="F135" s="103">
        <v>2</v>
      </c>
      <c r="G135" s="45" t="s">
        <v>207</v>
      </c>
      <c r="H135" s="77">
        <f>'MASTER COSTS'!$B135*F135</f>
        <v>150</v>
      </c>
    </row>
    <row r="136" spans="1:9" x14ac:dyDescent="0.2">
      <c r="A136" s="7" t="s">
        <v>150</v>
      </c>
      <c r="B136" s="102"/>
      <c r="D136" s="77">
        <f>'MASTER COSTS'!$B136*B136</f>
        <v>0</v>
      </c>
      <c r="F136" s="102"/>
      <c r="H136" s="77">
        <f>'MASTER COSTS'!$B136*F136</f>
        <v>0</v>
      </c>
    </row>
    <row r="137" spans="1:9" x14ac:dyDescent="0.2">
      <c r="A137" s="48"/>
      <c r="B137" s="62"/>
      <c r="D137" s="54"/>
      <c r="F137" s="62"/>
      <c r="H137" s="54"/>
    </row>
    <row r="138" spans="1:9" x14ac:dyDescent="0.2">
      <c r="A138" s="48" t="s">
        <v>151</v>
      </c>
      <c r="B138" s="62"/>
      <c r="D138" s="54"/>
      <c r="F138" s="62"/>
      <c r="H138" s="54"/>
    </row>
    <row r="139" spans="1:9" x14ac:dyDescent="0.2">
      <c r="A139" s="45" t="s">
        <v>152</v>
      </c>
      <c r="B139" s="99"/>
      <c r="C139" s="45" t="s">
        <v>208</v>
      </c>
      <c r="D139" s="77">
        <f>'MASTER COSTS'!$B139*B139</f>
        <v>0</v>
      </c>
      <c r="F139" s="99"/>
      <c r="G139" s="45" t="s">
        <v>208</v>
      </c>
      <c r="H139" s="77">
        <f>'MASTER COSTS'!$B139*F139</f>
        <v>0</v>
      </c>
    </row>
    <row r="140" spans="1:9" x14ac:dyDescent="0.2">
      <c r="A140" s="45" t="s">
        <v>154</v>
      </c>
      <c r="B140" s="99"/>
      <c r="C140" s="45" t="s">
        <v>208</v>
      </c>
      <c r="D140" s="77">
        <f>'MASTER COSTS'!$B140*B140</f>
        <v>0</v>
      </c>
      <c r="F140" s="99">
        <v>1</v>
      </c>
      <c r="G140" s="45" t="s">
        <v>208</v>
      </c>
      <c r="H140" s="77">
        <f>'MASTER COSTS'!$B140*F140</f>
        <v>20</v>
      </c>
    </row>
    <row r="141" spans="1:9" x14ac:dyDescent="0.2">
      <c r="A141" s="45" t="s">
        <v>155</v>
      </c>
      <c r="B141" s="99"/>
      <c r="C141" s="45" t="s">
        <v>208</v>
      </c>
      <c r="D141" s="77">
        <f>'MASTER COSTS'!$B141*B141</f>
        <v>0</v>
      </c>
      <c r="F141" s="99"/>
      <c r="G141" s="45" t="s">
        <v>208</v>
      </c>
      <c r="H141" s="77">
        <f>'MASTER COSTS'!$B141*F141</f>
        <v>0</v>
      </c>
    </row>
    <row r="142" spans="1:9" x14ac:dyDescent="0.2">
      <c r="A142" s="45" t="s">
        <v>156</v>
      </c>
      <c r="B142" s="102"/>
      <c r="C142" s="45" t="s">
        <v>208</v>
      </c>
      <c r="D142" s="77">
        <f>'MASTER COSTS'!$B142*B142</f>
        <v>0</v>
      </c>
      <c r="F142" s="102"/>
      <c r="G142" s="45" t="s">
        <v>208</v>
      </c>
      <c r="H142" s="77">
        <f>'MASTER COSTS'!$B142*F142</f>
        <v>0</v>
      </c>
    </row>
    <row r="143" spans="1:9" x14ac:dyDescent="0.2">
      <c r="B143" s="104" t="s">
        <v>209</v>
      </c>
      <c r="C143" s="105"/>
      <c r="D143" s="106">
        <f>SUM(D134:D142)-D130</f>
        <v>425.96818076806539</v>
      </c>
      <c r="E143" s="93"/>
      <c r="F143" s="104" t="s">
        <v>209</v>
      </c>
      <c r="G143" s="105"/>
      <c r="H143" s="106">
        <f>SUM(H134:H142)-H130</f>
        <v>563.3819198985002</v>
      </c>
    </row>
  </sheetData>
  <mergeCells count="4">
    <mergeCell ref="B9:D9"/>
    <mergeCell ref="F9:H9"/>
    <mergeCell ref="H14:H15"/>
    <mergeCell ref="D14:D15"/>
  </mergeCells>
  <printOptions gridLines="1"/>
  <pageMargins left="0" right="0" top="0" bottom="0" header="0.5" footer="0.5"/>
  <pageSetup scale="53"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72EA9-E013-4BC3-A664-2CDDB07ECEF3}">
  <sheetPr>
    <pageSetUpPr fitToPage="1"/>
  </sheetPr>
  <dimension ref="A1:I143"/>
  <sheetViews>
    <sheetView topLeftCell="A84" workbookViewId="0">
      <selection activeCell="A103" sqref="A103:XFD103"/>
    </sheetView>
  </sheetViews>
  <sheetFormatPr defaultColWidth="9.140625" defaultRowHeight="12.75" x14ac:dyDescent="0.2"/>
  <cols>
    <col min="1" max="1" width="49.7109375" style="45" customWidth="1"/>
    <col min="2" max="2" width="8.5703125" style="47" customWidth="1"/>
    <col min="3" max="3" width="22.28515625" style="45" customWidth="1"/>
    <col min="4" max="4" width="16.140625" style="47" customWidth="1"/>
    <col min="5" max="5" width="3.42578125" style="47" customWidth="1"/>
    <col min="6" max="6" width="8.5703125" style="47" customWidth="1"/>
    <col min="7" max="7" width="22.28515625" style="45" customWidth="1"/>
    <col min="8" max="8" width="14.28515625" style="47" customWidth="1"/>
    <col min="9" max="16384" width="9.140625" style="7"/>
  </cols>
  <sheetData>
    <row r="1" spans="1:9" x14ac:dyDescent="0.2">
      <c r="A1" s="28" t="s">
        <v>0</v>
      </c>
      <c r="B1" s="44" t="s">
        <v>157</v>
      </c>
      <c r="D1" s="46"/>
      <c r="H1" s="46"/>
    </row>
    <row r="2" spans="1:9" x14ac:dyDescent="0.2">
      <c r="A2" s="118" t="s">
        <v>158</v>
      </c>
      <c r="B2" s="119"/>
      <c r="C2" s="120"/>
      <c r="D2" s="121"/>
      <c r="E2" s="119"/>
      <c r="F2" s="119"/>
      <c r="H2" s="46"/>
    </row>
    <row r="3" spans="1:9" x14ac:dyDescent="0.2">
      <c r="A3" s="180" t="s">
        <v>1</v>
      </c>
      <c r="B3" s="107"/>
    </row>
    <row r="4" spans="1:9" x14ac:dyDescent="0.2">
      <c r="A4" s="181" t="s">
        <v>2</v>
      </c>
      <c r="B4" s="108"/>
      <c r="F4" s="5"/>
      <c r="G4" s="5"/>
    </row>
    <row r="5" spans="1:9" x14ac:dyDescent="0.2">
      <c r="A5" s="182" t="s">
        <v>3</v>
      </c>
      <c r="B5" s="109"/>
    </row>
    <row r="6" spans="1:9" ht="13.5" thickBot="1" x14ac:dyDescent="0.25">
      <c r="A6" s="179"/>
      <c r="B6" s="7"/>
    </row>
    <row r="7" spans="1:9" x14ac:dyDescent="0.2">
      <c r="A7" s="94" t="s">
        <v>159</v>
      </c>
      <c r="B7" s="5"/>
    </row>
    <row r="8" spans="1:9" ht="13.5" thickBot="1" x14ac:dyDescent="0.25">
      <c r="A8" s="183" t="s">
        <v>160</v>
      </c>
      <c r="B8" s="5"/>
    </row>
    <row r="9" spans="1:9" x14ac:dyDescent="0.2">
      <c r="B9" s="211" t="s">
        <v>161</v>
      </c>
      <c r="C9" s="211"/>
      <c r="D9" s="211"/>
      <c r="E9" s="50"/>
      <c r="F9" s="211" t="s">
        <v>162</v>
      </c>
      <c r="G9" s="211"/>
      <c r="H9" s="211"/>
    </row>
    <row r="10" spans="1:9" s="5" customFormat="1" x14ac:dyDescent="0.2">
      <c r="A10" s="111" t="s">
        <v>163</v>
      </c>
      <c r="B10" s="112" t="s">
        <v>164</v>
      </c>
      <c r="C10" s="112" t="s">
        <v>165</v>
      </c>
      <c r="D10" s="112" t="s">
        <v>166</v>
      </c>
      <c r="E10" s="113"/>
      <c r="F10" s="112" t="s">
        <v>164</v>
      </c>
      <c r="G10" s="112" t="s">
        <v>165</v>
      </c>
      <c r="H10" s="112" t="s">
        <v>166</v>
      </c>
    </row>
    <row r="11" spans="1:9" x14ac:dyDescent="0.2">
      <c r="A11" s="69" t="s">
        <v>5</v>
      </c>
      <c r="B11" s="70"/>
      <c r="C11" s="71"/>
      <c r="D11" s="70"/>
      <c r="E11" s="110"/>
      <c r="F11" s="70"/>
      <c r="G11" s="71"/>
      <c r="H11" s="70"/>
    </row>
    <row r="12" spans="1:9" x14ac:dyDescent="0.2">
      <c r="A12" s="51" t="s">
        <v>34</v>
      </c>
      <c r="B12" s="59"/>
      <c r="D12" s="77"/>
      <c r="F12" s="59"/>
      <c r="H12" s="77"/>
    </row>
    <row r="13" spans="1:9" x14ac:dyDescent="0.2">
      <c r="A13" s="48" t="s">
        <v>167</v>
      </c>
      <c r="B13" s="125"/>
      <c r="C13" s="45" t="s">
        <v>168</v>
      </c>
      <c r="D13" s="126"/>
      <c r="E13" s="50"/>
      <c r="F13" s="125"/>
      <c r="G13" s="45" t="s">
        <v>168</v>
      </c>
      <c r="H13" s="126"/>
    </row>
    <row r="14" spans="1:9" ht="84" customHeight="1" x14ac:dyDescent="0.2">
      <c r="A14" s="45" t="s">
        <v>169</v>
      </c>
      <c r="B14" s="97"/>
      <c r="C14" s="45" t="s">
        <v>168</v>
      </c>
      <c r="D14" s="77">
        <f>'MASTER COSTS'!$B14*B14</f>
        <v>0</v>
      </c>
      <c r="F14" s="97"/>
      <c r="G14" s="45" t="s">
        <v>168</v>
      </c>
      <c r="H14" s="213" t="s">
        <v>210</v>
      </c>
      <c r="I14" s="61"/>
    </row>
    <row r="15" spans="1:9" x14ac:dyDescent="0.2">
      <c r="A15" s="45" t="s">
        <v>171</v>
      </c>
      <c r="B15" s="97"/>
      <c r="C15" s="45" t="s">
        <v>168</v>
      </c>
      <c r="D15" s="77">
        <f>'MASTER COSTS'!$B15*B15</f>
        <v>0</v>
      </c>
      <c r="F15" s="97"/>
      <c r="G15" s="45" t="s">
        <v>172</v>
      </c>
      <c r="H15" s="213"/>
      <c r="I15" s="61"/>
    </row>
    <row r="16" spans="1:9" x14ac:dyDescent="0.2">
      <c r="A16" s="51" t="s">
        <v>173</v>
      </c>
      <c r="B16" s="185">
        <f>B13-B14-B15</f>
        <v>0</v>
      </c>
      <c r="C16" s="45" t="s">
        <v>168</v>
      </c>
      <c r="D16" s="54"/>
      <c r="E16" s="123"/>
      <c r="F16" s="185">
        <f>F13-F14-F15</f>
        <v>0</v>
      </c>
      <c r="G16" s="45" t="s">
        <v>168</v>
      </c>
      <c r="H16" s="124"/>
      <c r="I16" s="61"/>
    </row>
    <row r="17" spans="1:9" x14ac:dyDescent="0.2">
      <c r="B17" s="97"/>
      <c r="D17" s="54"/>
      <c r="F17" s="97"/>
      <c r="H17" s="77"/>
      <c r="I17" s="61"/>
    </row>
    <row r="18" spans="1:9" x14ac:dyDescent="0.2">
      <c r="A18" s="52" t="s">
        <v>174</v>
      </c>
      <c r="B18" s="95"/>
      <c r="C18" s="45" t="s">
        <v>175</v>
      </c>
      <c r="D18" s="77">
        <f>'MASTER COSTS'!$B18*B18</f>
        <v>0</v>
      </c>
      <c r="F18" s="95"/>
      <c r="G18" s="45" t="s">
        <v>175</v>
      </c>
      <c r="H18" s="77">
        <f>'MASTER COSTS'!$B18*F18</f>
        <v>0</v>
      </c>
    </row>
    <row r="19" spans="1:9" x14ac:dyDescent="0.2">
      <c r="A19" s="55" t="s">
        <v>176</v>
      </c>
      <c r="B19" s="96"/>
      <c r="C19" s="45" t="s">
        <v>177</v>
      </c>
      <c r="D19" s="77">
        <f>'MASTER COSTS'!$B19*B19</f>
        <v>0</v>
      </c>
      <c r="F19" s="96"/>
      <c r="G19" s="45" t="s">
        <v>177</v>
      </c>
      <c r="H19" s="77">
        <f>'MASTER COSTS'!$B19*F19</f>
        <v>0</v>
      </c>
    </row>
    <row r="20" spans="1:9" x14ac:dyDescent="0.2">
      <c r="A20" s="57" t="s">
        <v>26</v>
      </c>
      <c r="B20" s="96"/>
      <c r="C20" s="45" t="s">
        <v>177</v>
      </c>
      <c r="D20" s="77">
        <f>'MASTER COSTS'!$B20*B20</f>
        <v>0</v>
      </c>
      <c r="F20" s="96"/>
      <c r="G20" s="45" t="s">
        <v>175</v>
      </c>
      <c r="H20" s="77">
        <f>'MASTER COSTS'!$B20*F20</f>
        <v>0</v>
      </c>
    </row>
    <row r="21" spans="1:9" x14ac:dyDescent="0.2">
      <c r="A21" s="57" t="s">
        <v>28</v>
      </c>
      <c r="B21" s="96"/>
      <c r="D21" s="77">
        <f>'MASTER COSTS'!$B21*B21</f>
        <v>0</v>
      </c>
      <c r="F21" s="96"/>
      <c r="H21" s="77">
        <f>'MASTER COSTS'!$B21*F21</f>
        <v>0</v>
      </c>
    </row>
    <row r="22" spans="1:9" x14ac:dyDescent="0.2">
      <c r="A22" s="55"/>
      <c r="B22" s="56"/>
      <c r="D22" s="54"/>
      <c r="F22" s="56"/>
      <c r="H22" s="54"/>
    </row>
    <row r="23" spans="1:9" x14ac:dyDescent="0.2">
      <c r="A23" s="51" t="s">
        <v>49</v>
      </c>
      <c r="B23" s="59"/>
      <c r="D23" s="54"/>
      <c r="F23" s="59"/>
      <c r="H23" s="54"/>
    </row>
    <row r="24" spans="1:9" x14ac:dyDescent="0.2">
      <c r="A24" s="45" t="s">
        <v>35</v>
      </c>
      <c r="B24" s="97"/>
      <c r="C24" s="45" t="s">
        <v>168</v>
      </c>
      <c r="D24" s="77">
        <f>'MASTER COSTS'!$B24*B24</f>
        <v>0</v>
      </c>
      <c r="F24" s="97"/>
      <c r="G24" s="45" t="s">
        <v>168</v>
      </c>
      <c r="H24" s="77">
        <f>'MASTER COSTS'!$B24*F24</f>
        <v>0</v>
      </c>
    </row>
    <row r="25" spans="1:9" x14ac:dyDescent="0.2">
      <c r="A25" s="38" t="s">
        <v>37</v>
      </c>
      <c r="B25" s="95"/>
      <c r="C25" s="45" t="s">
        <v>168</v>
      </c>
      <c r="D25" s="77">
        <f>'MASTER COSTS'!$B25*B25</f>
        <v>0</v>
      </c>
      <c r="F25" s="95"/>
      <c r="G25" s="45" t="s">
        <v>168</v>
      </c>
      <c r="H25" s="77">
        <f>'MASTER COSTS'!$B25*F25</f>
        <v>0</v>
      </c>
    </row>
    <row r="26" spans="1:9" x14ac:dyDescent="0.2">
      <c r="A26" s="38" t="s">
        <v>39</v>
      </c>
      <c r="B26" s="95"/>
      <c r="C26" s="45" t="s">
        <v>168</v>
      </c>
      <c r="D26" s="77">
        <f>'MASTER COSTS'!$B26*B26</f>
        <v>0</v>
      </c>
      <c r="F26" s="95"/>
      <c r="G26" s="45" t="s">
        <v>168</v>
      </c>
      <c r="H26" s="77">
        <f>'MASTER COSTS'!$B26*F26</f>
        <v>0</v>
      </c>
    </row>
    <row r="27" spans="1:9" x14ac:dyDescent="0.2">
      <c r="A27" s="45" t="s">
        <v>40</v>
      </c>
      <c r="B27" s="95"/>
      <c r="C27" s="45" t="s">
        <v>168</v>
      </c>
      <c r="D27" s="77">
        <f>'MASTER COSTS'!$B27*B27</f>
        <v>0</v>
      </c>
      <c r="F27" s="95"/>
      <c r="G27" s="45" t="s">
        <v>168</v>
      </c>
      <c r="H27" s="77">
        <f>'MASTER COSTS'!$B27*F27</f>
        <v>0</v>
      </c>
      <c r="I27" s="28"/>
    </row>
    <row r="28" spans="1:9" x14ac:dyDescent="0.2">
      <c r="A28" s="45" t="s">
        <v>41</v>
      </c>
      <c r="B28" s="95"/>
      <c r="C28" s="45" t="s">
        <v>168</v>
      </c>
      <c r="D28" s="77">
        <f>'MASTER COSTS'!$B28*B28</f>
        <v>0</v>
      </c>
      <c r="F28" s="95"/>
      <c r="G28" s="45" t="s">
        <v>168</v>
      </c>
      <c r="H28" s="77">
        <f>'MASTER COSTS'!$B28*F28</f>
        <v>0</v>
      </c>
      <c r="I28" s="60"/>
    </row>
    <row r="29" spans="1:9" x14ac:dyDescent="0.2">
      <c r="A29" s="45" t="s">
        <v>44</v>
      </c>
      <c r="B29" s="95"/>
      <c r="C29" s="45" t="s">
        <v>168</v>
      </c>
      <c r="D29" s="77">
        <f>'MASTER COSTS'!$B29*B29</f>
        <v>0</v>
      </c>
      <c r="F29" s="95"/>
      <c r="G29" s="45" t="s">
        <v>168</v>
      </c>
      <c r="H29" s="77">
        <f>'MASTER COSTS'!$B29*F29</f>
        <v>0</v>
      </c>
      <c r="I29" s="60"/>
    </row>
    <row r="30" spans="1:9" x14ac:dyDescent="0.2">
      <c r="A30" s="45" t="s">
        <v>45</v>
      </c>
      <c r="B30" s="186">
        <f>(B38*0.11) + (B39*0.46) + (B41*0.12)</f>
        <v>0</v>
      </c>
      <c r="C30" s="45" t="s">
        <v>168</v>
      </c>
      <c r="D30" s="77">
        <f>'MASTER COSTS'!$B30*B30</f>
        <v>0</v>
      </c>
      <c r="F30" s="186">
        <f>(F38*0.11) + (F39*0.46) + (F41*0.12)</f>
        <v>0</v>
      </c>
      <c r="G30" s="45" t="s">
        <v>168</v>
      </c>
      <c r="H30" s="77">
        <f>'MASTER COSTS'!$B30*F30</f>
        <v>0</v>
      </c>
    </row>
    <row r="31" spans="1:9" x14ac:dyDescent="0.2">
      <c r="A31" s="57" t="s">
        <v>28</v>
      </c>
      <c r="B31" s="97"/>
      <c r="C31" s="45" t="s">
        <v>168</v>
      </c>
      <c r="D31" s="77">
        <f>'MASTER COSTS'!$B31*B31</f>
        <v>0</v>
      </c>
      <c r="F31" s="97"/>
      <c r="G31" s="45" t="s">
        <v>168</v>
      </c>
      <c r="H31" s="77">
        <f>'MASTER COSTS'!$B31*F31</f>
        <v>0</v>
      </c>
    </row>
    <row r="32" spans="1:9" x14ac:dyDescent="0.2">
      <c r="A32" s="48" t="s">
        <v>178</v>
      </c>
      <c r="B32" s="187">
        <f>SUM(B18:B31)+B14+B15</f>
        <v>0</v>
      </c>
      <c r="C32" s="48"/>
      <c r="D32" s="54"/>
      <c r="E32" s="50"/>
      <c r="F32" s="187">
        <f>SUM(F18:F31)+F14+F15</f>
        <v>0</v>
      </c>
      <c r="G32" s="48"/>
      <c r="H32" s="54"/>
    </row>
    <row r="33" spans="1:8" x14ac:dyDescent="0.2">
      <c r="A33" s="48"/>
      <c r="B33" s="64"/>
      <c r="C33" s="48"/>
      <c r="D33" s="54"/>
      <c r="E33" s="50"/>
      <c r="F33" s="64"/>
      <c r="G33" s="48"/>
      <c r="H33" s="54"/>
    </row>
    <row r="34" spans="1:8" x14ac:dyDescent="0.2">
      <c r="A34" s="58" t="s">
        <v>55</v>
      </c>
      <c r="B34" s="53"/>
      <c r="D34" s="54"/>
      <c r="F34" s="53"/>
      <c r="H34" s="54"/>
    </row>
    <row r="35" spans="1:8" s="5" customFormat="1" x14ac:dyDescent="0.2">
      <c r="A35" s="48" t="s">
        <v>179</v>
      </c>
      <c r="B35" s="188">
        <v>57</v>
      </c>
      <c r="C35" s="48"/>
      <c r="D35" s="54"/>
      <c r="E35" s="50"/>
      <c r="F35" s="188">
        <v>57</v>
      </c>
      <c r="G35" s="48"/>
      <c r="H35" s="54"/>
    </row>
    <row r="36" spans="1:8" x14ac:dyDescent="0.2">
      <c r="A36" s="45" t="s">
        <v>180</v>
      </c>
      <c r="B36" s="95"/>
      <c r="D36" s="54"/>
      <c r="F36" s="95"/>
      <c r="H36" s="54"/>
    </row>
    <row r="37" spans="1:8" s="5" customFormat="1" x14ac:dyDescent="0.2">
      <c r="A37" s="51" t="s">
        <v>181</v>
      </c>
      <c r="B37" s="188">
        <f>B35-B36</f>
        <v>57</v>
      </c>
      <c r="C37" s="48"/>
      <c r="D37" s="54"/>
      <c r="E37" s="50"/>
      <c r="F37" s="188">
        <f>F35-F36</f>
        <v>57</v>
      </c>
      <c r="G37" s="48"/>
      <c r="H37" s="54"/>
    </row>
    <row r="38" spans="1:8" ht="15.75" x14ac:dyDescent="0.3">
      <c r="A38" s="52" t="s">
        <v>30</v>
      </c>
      <c r="B38" s="95"/>
      <c r="C38" s="45" t="s">
        <v>182</v>
      </c>
      <c r="D38" s="77">
        <f>'MASTER COSTS'!$B38*B38</f>
        <v>0</v>
      </c>
      <c r="F38" s="95"/>
      <c r="G38" s="45" t="s">
        <v>182</v>
      </c>
      <c r="H38" s="77">
        <f>'MASTER COSTS'!$B38*F38</f>
        <v>0</v>
      </c>
    </row>
    <row r="39" spans="1:8" ht="15.75" x14ac:dyDescent="0.3">
      <c r="A39" s="45" t="s">
        <v>58</v>
      </c>
      <c r="B39" s="95"/>
      <c r="C39" s="45" t="s">
        <v>182</v>
      </c>
      <c r="D39" s="77">
        <f>'MASTER COSTS'!$B39*B39</f>
        <v>0</v>
      </c>
      <c r="F39" s="95"/>
      <c r="G39" s="45" t="s">
        <v>182</v>
      </c>
      <c r="H39" s="77">
        <f>'MASTER COSTS'!$B39*F39</f>
        <v>0</v>
      </c>
    </row>
    <row r="40" spans="1:8" ht="15.75" x14ac:dyDescent="0.3">
      <c r="A40" s="45" t="s">
        <v>61</v>
      </c>
      <c r="B40" s="96"/>
      <c r="C40" s="45" t="s">
        <v>182</v>
      </c>
      <c r="D40" s="77">
        <f>'MASTER COSTS'!$B40*B40</f>
        <v>0</v>
      </c>
      <c r="F40" s="96"/>
      <c r="G40" s="45" t="s">
        <v>182</v>
      </c>
      <c r="H40" s="77">
        <f>'MASTER COSTS'!$B40*F40</f>
        <v>0</v>
      </c>
    </row>
    <row r="41" spans="1:8" ht="15.75" x14ac:dyDescent="0.3">
      <c r="A41" s="55" t="s">
        <v>33</v>
      </c>
      <c r="B41" s="96"/>
      <c r="C41" s="45" t="s">
        <v>182</v>
      </c>
      <c r="D41" s="77">
        <f>'MASTER COSTS'!$B41*B41</f>
        <v>0</v>
      </c>
      <c r="F41" s="96"/>
      <c r="G41" s="45" t="s">
        <v>182</v>
      </c>
      <c r="H41" s="77">
        <f>'MASTER COSTS'!$B41*F41</f>
        <v>0</v>
      </c>
    </row>
    <row r="42" spans="1:8" s="5" customFormat="1" x14ac:dyDescent="0.2">
      <c r="A42" s="48" t="s">
        <v>183</v>
      </c>
      <c r="B42" s="189">
        <f>SUM(B38:B41)+B36</f>
        <v>0</v>
      </c>
      <c r="C42" s="48"/>
      <c r="D42" s="54"/>
      <c r="E42" s="50"/>
      <c r="F42" s="189">
        <f>SUM(F38:F41)+F36</f>
        <v>0</v>
      </c>
      <c r="G42" s="48"/>
      <c r="H42" s="54"/>
    </row>
    <row r="43" spans="1:8" x14ac:dyDescent="0.2">
      <c r="B43" s="59"/>
      <c r="D43" s="54"/>
      <c r="F43" s="59"/>
      <c r="H43" s="54"/>
    </row>
    <row r="44" spans="1:8" x14ac:dyDescent="0.2">
      <c r="A44" s="58" t="s">
        <v>68</v>
      </c>
      <c r="B44" s="7"/>
      <c r="C44" s="7"/>
      <c r="D44" s="54"/>
      <c r="E44" s="7"/>
      <c r="F44" s="7"/>
      <c r="G44" s="7"/>
      <c r="H44" s="54"/>
    </row>
    <row r="45" spans="1:8" ht="15.75" x14ac:dyDescent="0.3">
      <c r="A45" s="129" t="s">
        <v>184</v>
      </c>
      <c r="B45" s="95"/>
      <c r="C45" s="45" t="s">
        <v>185</v>
      </c>
      <c r="D45" s="54"/>
      <c r="F45" s="95"/>
      <c r="G45" s="45" t="s">
        <v>185</v>
      </c>
      <c r="H45" s="54"/>
    </row>
    <row r="46" spans="1:8" x14ac:dyDescent="0.2">
      <c r="A46" s="52" t="s">
        <v>186</v>
      </c>
      <c r="B46" s="95"/>
      <c r="D46" s="54"/>
      <c r="F46" s="95"/>
      <c r="H46" s="54"/>
    </row>
    <row r="47" spans="1:8" x14ac:dyDescent="0.2">
      <c r="A47" s="129" t="s">
        <v>187</v>
      </c>
      <c r="B47" s="190">
        <f>B45-B46</f>
        <v>0</v>
      </c>
      <c r="D47" s="54"/>
      <c r="F47" s="190">
        <f>F45-F46</f>
        <v>0</v>
      </c>
      <c r="H47" s="54"/>
    </row>
    <row r="48" spans="1:8" x14ac:dyDescent="0.2">
      <c r="A48" s="162" t="s">
        <v>42</v>
      </c>
      <c r="B48" s="95"/>
      <c r="D48" s="77">
        <f>'MASTER COSTS'!$B48*B48</f>
        <v>0</v>
      </c>
      <c r="F48" s="95"/>
      <c r="H48" s="77">
        <f>'MASTER COSTS'!$B48*F48</f>
        <v>0</v>
      </c>
    </row>
    <row r="49" spans="1:8" x14ac:dyDescent="0.2">
      <c r="A49" s="52" t="s">
        <v>43</v>
      </c>
      <c r="B49" s="95"/>
      <c r="D49" s="77">
        <f>'MASTER COSTS'!$B49*B49</f>
        <v>0</v>
      </c>
      <c r="F49" s="95"/>
      <c r="H49" s="77">
        <f>'MASTER COSTS'!$B49*F49</f>
        <v>0</v>
      </c>
    </row>
    <row r="50" spans="1:8" x14ac:dyDescent="0.2">
      <c r="A50" s="129" t="s">
        <v>188</v>
      </c>
      <c r="B50" s="190">
        <f>B46+B48+B49</f>
        <v>0</v>
      </c>
      <c r="D50" s="54"/>
      <c r="F50" s="190">
        <f>F46+F48+F49</f>
        <v>0</v>
      </c>
      <c r="H50" s="54"/>
    </row>
    <row r="51" spans="1:8" x14ac:dyDescent="0.2">
      <c r="A51" s="58"/>
      <c r="B51" s="53"/>
      <c r="D51" s="54"/>
      <c r="F51" s="53"/>
      <c r="H51" s="54"/>
    </row>
    <row r="52" spans="1:8" x14ac:dyDescent="0.2">
      <c r="A52" s="58" t="s">
        <v>73</v>
      </c>
      <c r="B52" s="95">
        <v>0</v>
      </c>
      <c r="C52" s="45" t="s">
        <v>189</v>
      </c>
      <c r="D52" s="77">
        <f>'MASTER COSTS'!$B52*B52</f>
        <v>0</v>
      </c>
      <c r="F52" s="95">
        <v>0</v>
      </c>
      <c r="G52" s="45" t="s">
        <v>189</v>
      </c>
      <c r="H52" s="77">
        <f>'MASTER COSTS'!$B52*F52</f>
        <v>0</v>
      </c>
    </row>
    <row r="53" spans="1:8" x14ac:dyDescent="0.2">
      <c r="D53" s="54"/>
      <c r="H53" s="54"/>
    </row>
    <row r="54" spans="1:8" x14ac:dyDescent="0.2">
      <c r="A54" s="51" t="s">
        <v>75</v>
      </c>
      <c r="B54" s="98"/>
      <c r="C54" s="45" t="s">
        <v>190</v>
      </c>
      <c r="D54" s="77">
        <f>'MASTER COSTS'!$B54*B54</f>
        <v>0</v>
      </c>
      <c r="F54" s="98"/>
      <c r="G54" s="45" t="s">
        <v>190</v>
      </c>
      <c r="H54" s="77">
        <f>'MASTER COSTS'!$B54*F54</f>
        <v>0</v>
      </c>
    </row>
    <row r="55" spans="1:8" x14ac:dyDescent="0.2">
      <c r="B55" s="191"/>
      <c r="D55" s="184"/>
      <c r="F55" s="191"/>
      <c r="H55" s="184"/>
    </row>
    <row r="56" spans="1:8" x14ac:dyDescent="0.2">
      <c r="A56" s="73" t="s">
        <v>77</v>
      </c>
      <c r="B56" s="74" t="s">
        <v>78</v>
      </c>
      <c r="C56" s="75"/>
      <c r="D56" s="76"/>
      <c r="F56" s="74" t="s">
        <v>78</v>
      </c>
      <c r="G56" s="75"/>
      <c r="H56" s="76"/>
    </row>
    <row r="57" spans="1:8" x14ac:dyDescent="0.2">
      <c r="A57" s="51" t="s">
        <v>191</v>
      </c>
      <c r="D57" s="54"/>
      <c r="E57" s="50"/>
      <c r="H57" s="54"/>
    </row>
    <row r="58" spans="1:8" x14ac:dyDescent="0.2">
      <c r="A58" s="45" t="s">
        <v>79</v>
      </c>
      <c r="B58" s="99"/>
      <c r="C58" s="45" t="s">
        <v>81</v>
      </c>
      <c r="D58" s="77" t="str">
        <f>IFERROR(B58*(B60/B59),"Seed info needed")</f>
        <v>Seed info needed</v>
      </c>
      <c r="F58" s="99"/>
      <c r="G58" s="45" t="s">
        <v>81</v>
      </c>
      <c r="H58" s="77" t="str">
        <f>IFERROR(F58*(F60/F59),"Seed info needed")</f>
        <v>Seed info needed</v>
      </c>
    </row>
    <row r="59" spans="1:8" x14ac:dyDescent="0.2">
      <c r="B59" s="95"/>
      <c r="C59" s="45" t="s">
        <v>82</v>
      </c>
      <c r="D59" s="54"/>
      <c r="F59" s="95"/>
      <c r="G59" s="45" t="s">
        <v>82</v>
      </c>
      <c r="H59" s="54"/>
    </row>
    <row r="60" spans="1:8" x14ac:dyDescent="0.2">
      <c r="B60" s="95"/>
      <c r="C60" s="45" t="s">
        <v>83</v>
      </c>
      <c r="D60" s="54"/>
      <c r="F60" s="95"/>
      <c r="G60" s="45" t="s">
        <v>83</v>
      </c>
      <c r="H60" s="54"/>
    </row>
    <row r="61" spans="1:8" x14ac:dyDescent="0.2">
      <c r="B61" s="62"/>
      <c r="D61" s="54"/>
      <c r="F61" s="62"/>
      <c r="H61" s="54"/>
    </row>
    <row r="62" spans="1:8" x14ac:dyDescent="0.2">
      <c r="D62" s="54"/>
      <c r="H62" s="54"/>
    </row>
    <row r="63" spans="1:8" x14ac:dyDescent="0.2">
      <c r="A63" s="51" t="s">
        <v>84</v>
      </c>
      <c r="B63" s="49" t="s">
        <v>192</v>
      </c>
      <c r="C63" s="48"/>
      <c r="D63" s="54"/>
      <c r="E63" s="50"/>
      <c r="F63" s="49" t="s">
        <v>192</v>
      </c>
      <c r="G63" s="48"/>
      <c r="H63" s="54"/>
    </row>
    <row r="64" spans="1:8" x14ac:dyDescent="0.2">
      <c r="A64" s="45" t="s">
        <v>85</v>
      </c>
      <c r="B64" s="95"/>
      <c r="C64" s="45" t="s">
        <v>193</v>
      </c>
      <c r="D64" s="77">
        <f>'MASTER COSTS'!$B64*B64</f>
        <v>0</v>
      </c>
      <c r="F64" s="95"/>
      <c r="G64" s="45" t="s">
        <v>193</v>
      </c>
      <c r="H64" s="77">
        <f>'MASTER COSTS'!$B64*F64</f>
        <v>0</v>
      </c>
    </row>
    <row r="65" spans="1:8" x14ac:dyDescent="0.2">
      <c r="A65" s="45" t="s">
        <v>87</v>
      </c>
      <c r="B65" s="95"/>
      <c r="C65" s="45" t="s">
        <v>193</v>
      </c>
      <c r="D65" s="77">
        <f>'MASTER COSTS'!$B65*B65</f>
        <v>0</v>
      </c>
      <c r="F65" s="95"/>
      <c r="G65" s="45" t="s">
        <v>193</v>
      </c>
      <c r="H65" s="77">
        <f>'MASTER COSTS'!$B65*F65</f>
        <v>0</v>
      </c>
    </row>
    <row r="66" spans="1:8" x14ac:dyDescent="0.2">
      <c r="A66" s="45" t="s">
        <v>88</v>
      </c>
      <c r="B66" s="95"/>
      <c r="C66" s="45" t="s">
        <v>193</v>
      </c>
      <c r="D66" s="77">
        <f>'MASTER COSTS'!$B66*B66</f>
        <v>0</v>
      </c>
      <c r="F66" s="95"/>
      <c r="G66" s="45" t="s">
        <v>193</v>
      </c>
      <c r="H66" s="77">
        <f>'MASTER COSTS'!$B66*F66</f>
        <v>0</v>
      </c>
    </row>
    <row r="67" spans="1:8" x14ac:dyDescent="0.2">
      <c r="A67" s="45" t="s">
        <v>89</v>
      </c>
      <c r="B67" s="98"/>
      <c r="C67" s="45" t="s">
        <v>194</v>
      </c>
      <c r="D67" s="77">
        <f>'MASTER COSTS'!$B67*B67</f>
        <v>0</v>
      </c>
      <c r="F67" s="98"/>
      <c r="H67" s="77">
        <f>'MASTER COSTS'!$B67*F67</f>
        <v>0</v>
      </c>
    </row>
    <row r="68" spans="1:8" x14ac:dyDescent="0.2">
      <c r="D68" s="54"/>
      <c r="H68" s="54"/>
    </row>
    <row r="69" spans="1:8" x14ac:dyDescent="0.2">
      <c r="A69" s="51" t="s">
        <v>91</v>
      </c>
      <c r="B69" s="49" t="s">
        <v>195</v>
      </c>
      <c r="C69" s="48"/>
      <c r="D69" s="54"/>
      <c r="E69" s="50"/>
      <c r="F69" s="49" t="s">
        <v>195</v>
      </c>
      <c r="G69" s="48"/>
      <c r="H69" s="54"/>
    </row>
    <row r="70" spans="1:8" x14ac:dyDescent="0.2">
      <c r="A70" s="63" t="s">
        <v>92</v>
      </c>
      <c r="B70" s="95"/>
      <c r="C70" s="63"/>
      <c r="D70" s="77">
        <f>'MASTER COSTS'!$B70*B70</f>
        <v>0</v>
      </c>
      <c r="F70" s="95"/>
      <c r="G70" s="63"/>
      <c r="H70" s="77">
        <f>'MASTER COSTS'!$B70*F70</f>
        <v>0</v>
      </c>
    </row>
    <row r="71" spans="1:8" x14ac:dyDescent="0.2">
      <c r="A71" s="63" t="s">
        <v>93</v>
      </c>
      <c r="B71" s="95"/>
      <c r="C71" s="63"/>
      <c r="D71" s="77">
        <f>'MASTER COSTS'!$B71*B71</f>
        <v>0</v>
      </c>
      <c r="F71" s="95"/>
      <c r="G71" s="63"/>
      <c r="H71" s="77">
        <f>'MASTER COSTS'!$B71*F71</f>
        <v>0</v>
      </c>
    </row>
    <row r="72" spans="1:8" x14ac:dyDescent="0.2">
      <c r="A72" s="63" t="s">
        <v>94</v>
      </c>
      <c r="B72" s="95"/>
      <c r="C72" s="63"/>
      <c r="D72" s="77">
        <f>'MASTER COSTS'!$B72*B72</f>
        <v>0</v>
      </c>
      <c r="F72" s="95"/>
      <c r="G72" s="63"/>
      <c r="H72" s="77">
        <f>'MASTER COSTS'!$B72*F72</f>
        <v>0</v>
      </c>
    </row>
    <row r="73" spans="1:8" x14ac:dyDescent="0.2">
      <c r="A73" s="63" t="s">
        <v>95</v>
      </c>
      <c r="B73" s="95"/>
      <c r="C73" s="63"/>
      <c r="D73" s="77">
        <f>'MASTER COSTS'!$B73*B73</f>
        <v>0</v>
      </c>
      <c r="F73" s="95"/>
      <c r="G73" s="63"/>
      <c r="H73" s="77">
        <f>'MASTER COSTS'!$B73*F73</f>
        <v>0</v>
      </c>
    </row>
    <row r="74" spans="1:8" x14ac:dyDescent="0.2">
      <c r="A74" s="63" t="s">
        <v>96</v>
      </c>
      <c r="B74" s="95"/>
      <c r="C74" s="63"/>
      <c r="D74" s="77">
        <f>'MASTER COSTS'!$B74*B74</f>
        <v>0</v>
      </c>
      <c r="F74" s="95"/>
      <c r="G74" s="63"/>
      <c r="H74" s="77">
        <f>'MASTER COSTS'!$B74*F74</f>
        <v>0</v>
      </c>
    </row>
    <row r="75" spans="1:8" x14ac:dyDescent="0.2">
      <c r="A75" s="63" t="s">
        <v>97</v>
      </c>
      <c r="B75" s="95"/>
      <c r="C75" s="63"/>
      <c r="D75" s="77">
        <f>'MASTER COSTS'!$B75*B75</f>
        <v>0</v>
      </c>
      <c r="F75" s="95"/>
      <c r="G75" s="63"/>
      <c r="H75" s="77">
        <f>'MASTER COSTS'!$B75*F75</f>
        <v>0</v>
      </c>
    </row>
    <row r="76" spans="1:8" x14ac:dyDescent="0.2">
      <c r="A76" s="63" t="s">
        <v>98</v>
      </c>
      <c r="B76" s="95"/>
      <c r="C76" s="63"/>
      <c r="D76" s="77">
        <f>'MASTER COSTS'!$B76*B76</f>
        <v>0</v>
      </c>
      <c r="F76" s="95"/>
      <c r="G76" s="63"/>
      <c r="H76" s="77">
        <f>'MASTER COSTS'!$B76*F76</f>
        <v>0</v>
      </c>
    </row>
    <row r="77" spans="1:8" x14ac:dyDescent="0.2">
      <c r="B77" s="53"/>
      <c r="C77" s="63"/>
      <c r="D77" s="54"/>
      <c r="F77" s="53"/>
      <c r="G77" s="63"/>
      <c r="H77" s="54"/>
    </row>
    <row r="78" spans="1:8" x14ac:dyDescent="0.2">
      <c r="A78" s="51" t="s">
        <v>99</v>
      </c>
      <c r="B78" s="64"/>
      <c r="C78" s="48"/>
      <c r="D78" s="54"/>
      <c r="E78" s="50"/>
      <c r="F78" s="64"/>
      <c r="G78" s="48"/>
      <c r="H78" s="54"/>
    </row>
    <row r="79" spans="1:8" x14ac:dyDescent="0.2">
      <c r="A79" s="63" t="s">
        <v>100</v>
      </c>
      <c r="B79" s="95"/>
      <c r="C79" s="63"/>
      <c r="D79" s="77">
        <f>'MASTER COSTS'!$B79*B79</f>
        <v>0</v>
      </c>
      <c r="F79" s="95"/>
      <c r="G79" s="63"/>
      <c r="H79" s="77">
        <f>'MASTER COSTS'!$B79*F79</f>
        <v>0</v>
      </c>
    </row>
    <row r="80" spans="1:8" x14ac:dyDescent="0.2">
      <c r="A80" s="63" t="s">
        <v>101</v>
      </c>
      <c r="B80" s="95"/>
      <c r="C80" s="63"/>
      <c r="D80" s="77">
        <f>'MASTER COSTS'!$B80*B80</f>
        <v>0</v>
      </c>
      <c r="F80" s="95"/>
      <c r="G80" s="63"/>
      <c r="H80" s="77">
        <f>'MASTER COSTS'!$B80*F80</f>
        <v>0</v>
      </c>
    </row>
    <row r="81" spans="1:8" x14ac:dyDescent="0.2">
      <c r="A81" s="63" t="s">
        <v>102</v>
      </c>
      <c r="B81" s="95"/>
      <c r="C81" s="63"/>
      <c r="D81" s="77">
        <f>'MASTER COSTS'!$B81*B81</f>
        <v>0</v>
      </c>
      <c r="F81" s="95"/>
      <c r="G81" s="63"/>
      <c r="H81" s="77">
        <f>'MASTER COSTS'!$B81*F81</f>
        <v>0</v>
      </c>
    </row>
    <row r="82" spans="1:8" x14ac:dyDescent="0.2">
      <c r="A82" s="63"/>
      <c r="B82" s="53"/>
      <c r="C82" s="63"/>
      <c r="D82" s="54"/>
      <c r="F82" s="53"/>
      <c r="G82" s="63"/>
      <c r="H82" s="54"/>
    </row>
    <row r="83" spans="1:8" x14ac:dyDescent="0.2">
      <c r="A83" s="65" t="s">
        <v>103</v>
      </c>
      <c r="B83" s="53"/>
      <c r="C83" s="63"/>
      <c r="D83" s="54"/>
      <c r="F83" s="53"/>
      <c r="G83" s="63"/>
      <c r="H83" s="54"/>
    </row>
    <row r="84" spans="1:8" x14ac:dyDescent="0.2">
      <c r="A84" s="7" t="s">
        <v>104</v>
      </c>
      <c r="B84" s="95"/>
      <c r="C84" s="63"/>
      <c r="D84" s="77">
        <f>'MASTER COSTS'!$B84*B84</f>
        <v>0</v>
      </c>
      <c r="F84" s="95"/>
      <c r="G84" s="63"/>
      <c r="H84" s="77">
        <f>'MASTER COSTS'!$B84*F84</f>
        <v>0</v>
      </c>
    </row>
    <row r="85" spans="1:8" x14ac:dyDescent="0.2">
      <c r="A85" s="7" t="s">
        <v>102</v>
      </c>
      <c r="B85" s="95"/>
      <c r="C85" s="63"/>
      <c r="D85" s="77">
        <f>'MASTER COSTS'!$B85*B85</f>
        <v>0</v>
      </c>
      <c r="F85" s="95"/>
      <c r="G85" s="63"/>
      <c r="H85" s="77">
        <f>'MASTER COSTS'!$B85*F85</f>
        <v>0</v>
      </c>
    </row>
    <row r="86" spans="1:8" x14ac:dyDescent="0.2">
      <c r="A86" s="7" t="s">
        <v>105</v>
      </c>
      <c r="B86" s="95"/>
      <c r="C86" s="63"/>
      <c r="D86" s="77">
        <f>'MASTER COSTS'!$B86*B86</f>
        <v>0</v>
      </c>
      <c r="F86" s="95"/>
      <c r="G86" s="63"/>
      <c r="H86" s="77">
        <f>'MASTER COSTS'!$B86*F86</f>
        <v>0</v>
      </c>
    </row>
    <row r="87" spans="1:8" x14ac:dyDescent="0.2">
      <c r="A87" s="7" t="s">
        <v>106</v>
      </c>
      <c r="B87" s="95"/>
      <c r="C87" s="63"/>
      <c r="D87" s="77">
        <f>'MASTER COSTS'!$B87*B87</f>
        <v>0</v>
      </c>
      <c r="F87" s="95"/>
      <c r="G87" s="63"/>
      <c r="H87" s="77">
        <f>'MASTER COSTS'!$B87*F87</f>
        <v>0</v>
      </c>
    </row>
    <row r="88" spans="1:8" x14ac:dyDescent="0.2">
      <c r="A88" s="63"/>
      <c r="B88" s="53"/>
      <c r="C88" s="63"/>
      <c r="D88" s="54"/>
      <c r="F88" s="53"/>
      <c r="G88" s="63"/>
      <c r="H88" s="54"/>
    </row>
    <row r="89" spans="1:8" x14ac:dyDescent="0.2">
      <c r="A89" s="51" t="s">
        <v>196</v>
      </c>
      <c r="B89" s="100"/>
      <c r="C89" s="63" t="s">
        <v>197</v>
      </c>
      <c r="D89" s="77">
        <f>'MASTER COSTS'!$B89*B89</f>
        <v>0</v>
      </c>
      <c r="E89" s="50"/>
      <c r="F89" s="100"/>
      <c r="G89" s="63" t="s">
        <v>197</v>
      </c>
      <c r="H89" s="77">
        <f>'MASTER COSTS'!$B89*F89</f>
        <v>0</v>
      </c>
    </row>
    <row r="90" spans="1:8" x14ac:dyDescent="0.2">
      <c r="B90" s="101"/>
      <c r="C90" s="45" t="s">
        <v>198</v>
      </c>
      <c r="D90" s="77">
        <f>'MASTER COSTS'!$B90*B90</f>
        <v>0</v>
      </c>
      <c r="F90" s="101"/>
      <c r="G90" s="45" t="s">
        <v>198</v>
      </c>
      <c r="H90" s="77">
        <f>'MASTER COSTS'!$B90*F90</f>
        <v>0</v>
      </c>
    </row>
    <row r="91" spans="1:8" x14ac:dyDescent="0.2">
      <c r="A91" s="49"/>
      <c r="B91" s="59"/>
      <c r="C91" s="63"/>
      <c r="D91" s="54"/>
      <c r="F91" s="59"/>
      <c r="G91" s="63"/>
      <c r="H91" s="54"/>
    </row>
    <row r="92" spans="1:8" x14ac:dyDescent="0.2">
      <c r="A92" s="78" t="s">
        <v>110</v>
      </c>
      <c r="B92" s="79"/>
      <c r="C92" s="78"/>
      <c r="D92" s="80">
        <f>SUM(D18:D91)</f>
        <v>0</v>
      </c>
      <c r="E92" s="93"/>
      <c r="F92" s="79"/>
      <c r="G92" s="78"/>
      <c r="H92" s="80">
        <f>SUM(H18:H91)</f>
        <v>0</v>
      </c>
    </row>
    <row r="93" spans="1:8" x14ac:dyDescent="0.2">
      <c r="D93" s="54"/>
      <c r="H93" s="54"/>
    </row>
    <row r="94" spans="1:8" x14ac:dyDescent="0.2">
      <c r="A94" s="69" t="s">
        <v>111</v>
      </c>
      <c r="B94" s="81"/>
      <c r="C94" s="69"/>
      <c r="D94" s="82"/>
      <c r="E94" s="50"/>
      <c r="F94" s="81"/>
      <c r="G94" s="69"/>
      <c r="H94" s="82"/>
    </row>
    <row r="95" spans="1:8" x14ac:dyDescent="0.2">
      <c r="A95" s="48" t="s">
        <v>112</v>
      </c>
      <c r="B95" s="83" t="s">
        <v>199</v>
      </c>
      <c r="C95" s="44"/>
      <c r="D95" s="84"/>
      <c r="E95" s="72"/>
      <c r="F95" s="83" t="s">
        <v>199</v>
      </c>
      <c r="G95" s="44"/>
      <c r="H95" s="84"/>
    </row>
    <row r="96" spans="1:8" x14ac:dyDescent="0.2">
      <c r="A96" s="45" t="s">
        <v>113</v>
      </c>
      <c r="B96" s="95"/>
      <c r="D96" s="77">
        <f>'MASTER COSTS'!$B96*B96</f>
        <v>0</v>
      </c>
      <c r="F96" s="95"/>
      <c r="H96" s="77">
        <f>'MASTER COSTS'!$B96*F96</f>
        <v>0</v>
      </c>
    </row>
    <row r="97" spans="1:8" x14ac:dyDescent="0.2">
      <c r="A97" s="45" t="s">
        <v>114</v>
      </c>
      <c r="B97" s="95"/>
      <c r="D97" s="77">
        <f>'MASTER COSTS'!$B97*B97</f>
        <v>0</v>
      </c>
      <c r="F97" s="95"/>
      <c r="H97" s="77">
        <f>'MASTER COSTS'!$B97*F97</f>
        <v>0</v>
      </c>
    </row>
    <row r="98" spans="1:8" x14ac:dyDescent="0.2">
      <c r="A98" s="45" t="s">
        <v>115</v>
      </c>
      <c r="B98" s="95"/>
      <c r="D98" s="77">
        <f>'MASTER COSTS'!$B98*B98</f>
        <v>0</v>
      </c>
      <c r="F98" s="95"/>
      <c r="H98" s="77">
        <f>'MASTER COSTS'!$B98*F98</f>
        <v>0</v>
      </c>
    </row>
    <row r="99" spans="1:8" x14ac:dyDescent="0.2">
      <c r="A99" s="45" t="s">
        <v>116</v>
      </c>
      <c r="B99" s="95"/>
      <c r="D99" s="77">
        <f>'MASTER COSTS'!$B99*B99</f>
        <v>0</v>
      </c>
      <c r="F99" s="95"/>
      <c r="H99" s="77">
        <f>'MASTER COSTS'!$B99*F99</f>
        <v>0</v>
      </c>
    </row>
    <row r="100" spans="1:8" x14ac:dyDescent="0.2">
      <c r="A100" s="45" t="s">
        <v>117</v>
      </c>
      <c r="B100" s="95"/>
      <c r="D100" s="77">
        <f>'MASTER COSTS'!$B100*B100</f>
        <v>0</v>
      </c>
      <c r="F100" s="95"/>
      <c r="H100" s="77">
        <f>'MASTER COSTS'!$B100*F100</f>
        <v>0</v>
      </c>
    </row>
    <row r="101" spans="1:8" x14ac:dyDescent="0.2">
      <c r="A101" s="45" t="s">
        <v>118</v>
      </c>
      <c r="B101" s="95"/>
      <c r="D101" s="77">
        <f>'MASTER COSTS'!$B101*B101</f>
        <v>0</v>
      </c>
      <c r="F101" s="95"/>
      <c r="H101" s="77">
        <f>'MASTER COSTS'!$B101*F101</f>
        <v>0</v>
      </c>
    </row>
    <row r="102" spans="1:8" x14ac:dyDescent="0.2">
      <c r="A102" s="45" t="s">
        <v>119</v>
      </c>
      <c r="B102" s="95"/>
      <c r="D102" s="77">
        <f>'MASTER COSTS'!$B102*B102</f>
        <v>0</v>
      </c>
      <c r="F102" s="95"/>
      <c r="H102" s="77">
        <f>'MASTER COSTS'!$B102*F102</f>
        <v>0</v>
      </c>
    </row>
    <row r="103" spans="1:8" x14ac:dyDescent="0.2">
      <c r="A103" s="63" t="s">
        <v>120</v>
      </c>
      <c r="B103" s="95"/>
      <c r="D103" s="77">
        <f>'MASTER COSTS'!$B103*B103</f>
        <v>0</v>
      </c>
      <c r="F103" s="95"/>
      <c r="H103" s="77">
        <f>'MASTER COSTS'!$B103*F103</f>
        <v>0</v>
      </c>
    </row>
    <row r="104" spans="1:8" x14ac:dyDescent="0.2">
      <c r="A104" s="63" t="s">
        <v>121</v>
      </c>
      <c r="B104" s="95"/>
      <c r="C104" s="63"/>
      <c r="D104" s="77">
        <f>'MASTER COSTS'!$B104*B104</f>
        <v>0</v>
      </c>
      <c r="F104" s="95"/>
      <c r="G104" s="63"/>
      <c r="H104" s="77">
        <f>'MASTER COSTS'!$B104*F104</f>
        <v>0</v>
      </c>
    </row>
    <row r="105" spans="1:8" x14ac:dyDescent="0.2">
      <c r="A105" s="63" t="s">
        <v>122</v>
      </c>
      <c r="B105" s="95"/>
      <c r="C105" s="63"/>
      <c r="D105" s="77">
        <f>'MASTER COSTS'!$B105*B105</f>
        <v>0</v>
      </c>
      <c r="F105" s="95"/>
      <c r="G105" s="63"/>
      <c r="H105" s="77">
        <f>'MASTER COSTS'!$B105*F105</f>
        <v>0</v>
      </c>
    </row>
    <row r="106" spans="1:8" x14ac:dyDescent="0.2">
      <c r="A106" s="63"/>
      <c r="B106" s="53"/>
      <c r="C106" s="63"/>
      <c r="D106" s="54"/>
      <c r="F106" s="53"/>
      <c r="G106" s="63"/>
      <c r="H106" s="54"/>
    </row>
    <row r="107" spans="1:8" x14ac:dyDescent="0.2">
      <c r="A107" s="49" t="s">
        <v>123</v>
      </c>
      <c r="B107" s="85" t="s">
        <v>194</v>
      </c>
      <c r="C107" s="49"/>
      <c r="D107" s="54"/>
      <c r="E107" s="50"/>
      <c r="F107" s="85" t="s">
        <v>194</v>
      </c>
      <c r="G107" s="49"/>
      <c r="H107" s="54"/>
    </row>
    <row r="108" spans="1:8" x14ac:dyDescent="0.2">
      <c r="A108" s="63" t="s">
        <v>124</v>
      </c>
      <c r="B108" s="95"/>
      <c r="C108" s="63"/>
      <c r="D108" s="77">
        <f>'MASTER COSTS'!$B108*B108</f>
        <v>0</v>
      </c>
      <c r="F108" s="95"/>
      <c r="G108" s="63"/>
      <c r="H108" s="77">
        <f>'MASTER COSTS'!$B108*F108</f>
        <v>0</v>
      </c>
    </row>
    <row r="109" spans="1:8" x14ac:dyDescent="0.2">
      <c r="A109" s="63" t="s">
        <v>125</v>
      </c>
      <c r="B109" s="95"/>
      <c r="C109" s="63"/>
      <c r="D109" s="77">
        <f>'MASTER COSTS'!$B109*B109</f>
        <v>0</v>
      </c>
      <c r="F109" s="95"/>
      <c r="G109" s="63"/>
      <c r="H109" s="77">
        <f>'MASTER COSTS'!$B109*F109</f>
        <v>0</v>
      </c>
    </row>
    <row r="110" spans="1:8" x14ac:dyDescent="0.2">
      <c r="A110" s="63" t="s">
        <v>118</v>
      </c>
      <c r="B110" s="95"/>
      <c r="C110" s="63"/>
      <c r="D110" s="77">
        <f>'MASTER COSTS'!$B110*B110</f>
        <v>0</v>
      </c>
      <c r="F110" s="95"/>
      <c r="G110" s="63"/>
      <c r="H110" s="77">
        <f>'MASTER COSTS'!$B110*F110</f>
        <v>0</v>
      </c>
    </row>
    <row r="111" spans="1:8" x14ac:dyDescent="0.2">
      <c r="A111" s="63" t="s">
        <v>94</v>
      </c>
      <c r="B111" s="95"/>
      <c r="C111" s="63"/>
      <c r="D111" s="77">
        <f>'MASTER COSTS'!$B111*B111</f>
        <v>0</v>
      </c>
      <c r="F111" s="95"/>
      <c r="G111" s="63"/>
      <c r="H111" s="77">
        <f>'MASTER COSTS'!$B111*F111</f>
        <v>0</v>
      </c>
    </row>
    <row r="112" spans="1:8" x14ac:dyDescent="0.2">
      <c r="A112" s="63" t="s">
        <v>126</v>
      </c>
      <c r="B112" s="95"/>
      <c r="C112" s="63"/>
      <c r="D112" s="77">
        <f>'MASTER COSTS'!$B112*B112</f>
        <v>0</v>
      </c>
      <c r="F112" s="95"/>
      <c r="G112" s="63"/>
      <c r="H112" s="77">
        <f>'MASTER COSTS'!$B112*F112</f>
        <v>0</v>
      </c>
    </row>
    <row r="113" spans="1:9" x14ac:dyDescent="0.2">
      <c r="A113" s="63" t="s">
        <v>127</v>
      </c>
      <c r="B113" s="95"/>
      <c r="C113" s="63"/>
      <c r="D113" s="77">
        <f>'MASTER COSTS'!$B113*B113</f>
        <v>0</v>
      </c>
      <c r="F113" s="95"/>
      <c r="G113" s="63"/>
      <c r="H113" s="77">
        <f>'MASTER COSTS'!$B113*F113</f>
        <v>0</v>
      </c>
    </row>
    <row r="114" spans="1:9" x14ac:dyDescent="0.2">
      <c r="A114" s="63" t="s">
        <v>128</v>
      </c>
      <c r="B114" s="95"/>
      <c r="C114" s="63"/>
      <c r="D114" s="77">
        <f>'MASTER COSTS'!$B114*B114</f>
        <v>0</v>
      </c>
      <c r="F114" s="95"/>
      <c r="G114" s="63"/>
      <c r="H114" s="77">
        <f>'MASTER COSTS'!$B114*F114</f>
        <v>0</v>
      </c>
    </row>
    <row r="115" spans="1:9" x14ac:dyDescent="0.2">
      <c r="A115" s="63" t="s">
        <v>129</v>
      </c>
      <c r="B115" s="95"/>
      <c r="C115" s="63"/>
      <c r="D115" s="77">
        <f>'MASTER COSTS'!$B115*B115</f>
        <v>0</v>
      </c>
      <c r="F115" s="95"/>
      <c r="G115" s="63"/>
      <c r="H115" s="77">
        <f>'MASTER COSTS'!$B115*F115</f>
        <v>0</v>
      </c>
    </row>
    <row r="116" spans="1:9" x14ac:dyDescent="0.2">
      <c r="A116" s="63" t="s">
        <v>130</v>
      </c>
      <c r="B116" s="95"/>
      <c r="C116" s="63"/>
      <c r="D116" s="77">
        <f>'MASTER COSTS'!$B116*B116</f>
        <v>0</v>
      </c>
      <c r="F116" s="95"/>
      <c r="G116" s="63"/>
      <c r="H116" s="77">
        <f>'MASTER COSTS'!$B116*F116</f>
        <v>0</v>
      </c>
    </row>
    <row r="117" spans="1:9" x14ac:dyDescent="0.2">
      <c r="A117" s="63" t="s">
        <v>131</v>
      </c>
      <c r="B117" s="95"/>
      <c r="C117" s="63"/>
      <c r="D117" s="77">
        <f>'MASTER COSTS'!$B117*B117</f>
        <v>0</v>
      </c>
      <c r="F117" s="95"/>
      <c r="G117" s="63"/>
      <c r="H117" s="77">
        <f>'MASTER COSTS'!$B117*F117</f>
        <v>0</v>
      </c>
    </row>
    <row r="118" spans="1:9" x14ac:dyDescent="0.2">
      <c r="A118" s="87" t="s">
        <v>132</v>
      </c>
      <c r="B118" s="79"/>
      <c r="C118" s="78"/>
      <c r="D118" s="80">
        <f>SUM(D96:D117)</f>
        <v>0</v>
      </c>
      <c r="E118" s="93"/>
      <c r="F118" s="79"/>
      <c r="G118" s="78"/>
      <c r="H118" s="80">
        <f>SUM(H96:H117)</f>
        <v>0</v>
      </c>
    </row>
    <row r="119" spans="1:9" x14ac:dyDescent="0.2">
      <c r="A119" s="49"/>
      <c r="B119" s="59"/>
      <c r="C119" s="63"/>
      <c r="D119" s="54"/>
      <c r="F119" s="59"/>
      <c r="G119" s="63"/>
      <c r="H119" s="54"/>
      <c r="I119" s="5"/>
    </row>
    <row r="120" spans="1:9" x14ac:dyDescent="0.2">
      <c r="A120" s="86" t="s">
        <v>98</v>
      </c>
      <c r="B120" s="81"/>
      <c r="C120" s="86"/>
      <c r="D120" s="76"/>
      <c r="E120" s="50"/>
      <c r="F120" s="81"/>
      <c r="G120" s="86"/>
      <c r="H120" s="76"/>
      <c r="I120" s="5"/>
    </row>
    <row r="121" spans="1:9" x14ac:dyDescent="0.2">
      <c r="A121" s="63" t="s">
        <v>133</v>
      </c>
      <c r="B121" s="95"/>
      <c r="C121" s="63" t="s">
        <v>193</v>
      </c>
      <c r="D121" s="77">
        <f>'MASTER COSTS'!$B121*B121</f>
        <v>0</v>
      </c>
      <c r="F121" s="95"/>
      <c r="G121" s="63" t="s">
        <v>193</v>
      </c>
      <c r="H121" s="77">
        <f>'MASTER COSTS'!$B121*F121</f>
        <v>0</v>
      </c>
      <c r="I121" s="5"/>
    </row>
    <row r="122" spans="1:9" x14ac:dyDescent="0.2">
      <c r="A122" s="45" t="s">
        <v>134</v>
      </c>
      <c r="B122" s="95"/>
      <c r="C122" s="45" t="s">
        <v>200</v>
      </c>
      <c r="D122" s="77">
        <f>'MASTER COSTS'!$B122*B122*$B$134</f>
        <v>0</v>
      </c>
      <c r="F122" s="95"/>
      <c r="G122" s="45" t="s">
        <v>200</v>
      </c>
      <c r="H122" s="77">
        <f>'MASTER COSTS'!$B122*F122*$B$134</f>
        <v>0</v>
      </c>
    </row>
    <row r="123" spans="1:9" x14ac:dyDescent="0.2">
      <c r="A123" s="45" t="s">
        <v>136</v>
      </c>
      <c r="B123" s="95"/>
      <c r="C123" s="45" t="s">
        <v>193</v>
      </c>
      <c r="D123" s="77">
        <f>'MASTER COSTS'!$B123*B123*$B$134</f>
        <v>0</v>
      </c>
      <c r="F123" s="95"/>
      <c r="G123" s="45" t="s">
        <v>193</v>
      </c>
      <c r="H123" s="77">
        <f>'MASTER COSTS'!$B123*F123*$B$134</f>
        <v>0</v>
      </c>
    </row>
    <row r="124" spans="1:9" x14ac:dyDescent="0.2">
      <c r="A124" s="63" t="s">
        <v>138</v>
      </c>
      <c r="B124" s="95"/>
      <c r="C124" s="63" t="s">
        <v>193</v>
      </c>
      <c r="D124" s="77">
        <f>'MASTER COSTS'!$B124*B124</f>
        <v>0</v>
      </c>
      <c r="F124" s="95"/>
      <c r="G124" s="63" t="s">
        <v>193</v>
      </c>
      <c r="H124" s="77">
        <f>'MASTER COSTS'!$B124*F124</f>
        <v>0</v>
      </c>
      <c r="I124" s="66"/>
    </row>
    <row r="125" spans="1:9" x14ac:dyDescent="0.2">
      <c r="A125" s="45" t="s">
        <v>139</v>
      </c>
      <c r="B125" s="95"/>
      <c r="C125" s="45" t="s">
        <v>193</v>
      </c>
      <c r="D125" s="77">
        <f>'MASTER COSTS'!$B125*B125</f>
        <v>0</v>
      </c>
      <c r="F125" s="95"/>
      <c r="G125" s="45" t="s">
        <v>193</v>
      </c>
      <c r="H125" s="77">
        <f>'MASTER COSTS'!$B125*F125</f>
        <v>0</v>
      </c>
      <c r="I125" s="66"/>
    </row>
    <row r="126" spans="1:9" x14ac:dyDescent="0.2">
      <c r="A126" s="45" t="s">
        <v>201</v>
      </c>
      <c r="B126" s="102"/>
      <c r="C126" s="45" t="s">
        <v>202</v>
      </c>
      <c r="D126" s="77">
        <f>'MASTER COSTS'!$B126*B126*(D92+(0.2*D118))</f>
        <v>0</v>
      </c>
      <c r="F126" s="102"/>
      <c r="G126" s="45" t="s">
        <v>202</v>
      </c>
      <c r="H126" s="77">
        <f>'MASTER COSTS'!$B126*F126*(H92+(0.2*H118))</f>
        <v>0</v>
      </c>
      <c r="I126" s="66"/>
    </row>
    <row r="127" spans="1:9" x14ac:dyDescent="0.2">
      <c r="A127" s="45" t="s">
        <v>142</v>
      </c>
      <c r="B127" s="102"/>
      <c r="C127" s="45" t="s">
        <v>203</v>
      </c>
      <c r="D127" s="77">
        <f>'MASTER COSTS'!$B127*B127*B134</f>
        <v>0</v>
      </c>
      <c r="F127" s="102"/>
      <c r="G127" s="45" t="s">
        <v>203</v>
      </c>
      <c r="H127" s="77">
        <f>'MASTER COSTS'!$B127*F127*F134</f>
        <v>0</v>
      </c>
      <c r="I127" s="66"/>
    </row>
    <row r="128" spans="1:9" x14ac:dyDescent="0.2">
      <c r="A128" s="49" t="s">
        <v>143</v>
      </c>
      <c r="B128" s="59"/>
      <c r="C128" s="63"/>
      <c r="D128" s="77">
        <f>SUM(D121:D127)</f>
        <v>0</v>
      </c>
      <c r="F128" s="59"/>
      <c r="G128" s="63"/>
      <c r="H128" s="77">
        <f>SUM(H121:H127)</f>
        <v>0</v>
      </c>
    </row>
    <row r="129" spans="1:9" x14ac:dyDescent="0.2">
      <c r="D129" s="54"/>
      <c r="H129" s="54"/>
      <c r="I129" s="66"/>
    </row>
    <row r="130" spans="1:9" s="5" customFormat="1" x14ac:dyDescent="0.2">
      <c r="A130" s="114" t="s">
        <v>144</v>
      </c>
      <c r="B130" s="115"/>
      <c r="C130" s="114"/>
      <c r="D130" s="116">
        <f>SUM(D92+D118+D128)</f>
        <v>0</v>
      </c>
      <c r="E130" s="3"/>
      <c r="F130" s="115"/>
      <c r="G130" s="114"/>
      <c r="H130" s="116">
        <f>SUM(H92+H118+H128)</f>
        <v>0</v>
      </c>
      <c r="I130" s="117"/>
    </row>
    <row r="131" spans="1:9" x14ac:dyDescent="0.2">
      <c r="D131" s="54"/>
      <c r="H131" s="54"/>
      <c r="I131" s="66"/>
    </row>
    <row r="132" spans="1:9" x14ac:dyDescent="0.2">
      <c r="A132" s="48" t="s">
        <v>145</v>
      </c>
      <c r="D132" s="54"/>
      <c r="H132" s="54"/>
      <c r="I132" s="67"/>
    </row>
    <row r="133" spans="1:9" x14ac:dyDescent="0.2">
      <c r="A133" s="48" t="s">
        <v>146</v>
      </c>
      <c r="B133" s="49" t="s">
        <v>204</v>
      </c>
      <c r="C133" s="49"/>
      <c r="D133" s="49" t="s">
        <v>204</v>
      </c>
      <c r="F133" s="49" t="s">
        <v>204</v>
      </c>
      <c r="G133" s="49"/>
      <c r="H133" s="49" t="s">
        <v>204</v>
      </c>
      <c r="I133" s="68"/>
    </row>
    <row r="134" spans="1:9" x14ac:dyDescent="0.2">
      <c r="A134" s="45" t="s">
        <v>205</v>
      </c>
      <c r="B134" s="99"/>
      <c r="C134" s="45" t="s">
        <v>206</v>
      </c>
      <c r="D134" s="77">
        <f>'MASTER COSTS'!$B134*B134</f>
        <v>0</v>
      </c>
      <c r="F134" s="99"/>
      <c r="G134" s="45" t="s">
        <v>206</v>
      </c>
      <c r="H134" s="77">
        <f>'MASTER COSTS'!$B134*F134</f>
        <v>0</v>
      </c>
    </row>
    <row r="135" spans="1:9" x14ac:dyDescent="0.2">
      <c r="A135" s="45" t="s">
        <v>149</v>
      </c>
      <c r="B135" s="103"/>
      <c r="C135" s="45" t="s">
        <v>207</v>
      </c>
      <c r="D135" s="77">
        <f>'MASTER COSTS'!$B135*B135</f>
        <v>0</v>
      </c>
      <c r="F135" s="103"/>
      <c r="G135" s="45" t="s">
        <v>207</v>
      </c>
      <c r="H135" s="77">
        <f>'MASTER COSTS'!$B135*F135</f>
        <v>0</v>
      </c>
    </row>
    <row r="136" spans="1:9" x14ac:dyDescent="0.2">
      <c r="A136" s="7" t="s">
        <v>150</v>
      </c>
      <c r="B136" s="102"/>
      <c r="D136" s="77">
        <f>'MASTER COSTS'!$B136*B136</f>
        <v>0</v>
      </c>
      <c r="F136" s="102"/>
      <c r="H136" s="77">
        <f>'MASTER COSTS'!$B136*F136</f>
        <v>0</v>
      </c>
    </row>
    <row r="137" spans="1:9" x14ac:dyDescent="0.2">
      <c r="A137" s="48"/>
      <c r="B137" s="62"/>
      <c r="D137" s="54"/>
      <c r="F137" s="62"/>
      <c r="H137" s="54"/>
    </row>
    <row r="138" spans="1:9" x14ac:dyDescent="0.2">
      <c r="A138" s="48" t="s">
        <v>151</v>
      </c>
      <c r="B138" s="62"/>
      <c r="D138" s="54"/>
      <c r="F138" s="62"/>
      <c r="H138" s="54"/>
    </row>
    <row r="139" spans="1:9" x14ac:dyDescent="0.2">
      <c r="A139" s="45" t="s">
        <v>152</v>
      </c>
      <c r="B139" s="99"/>
      <c r="C139" s="45" t="s">
        <v>208</v>
      </c>
      <c r="D139" s="77">
        <f>'MASTER COSTS'!$B139*B139</f>
        <v>0</v>
      </c>
      <c r="F139" s="99"/>
      <c r="G139" s="45" t="s">
        <v>208</v>
      </c>
      <c r="H139" s="77">
        <f>'MASTER COSTS'!$B139*F139</f>
        <v>0</v>
      </c>
    </row>
    <row r="140" spans="1:9" x14ac:dyDescent="0.2">
      <c r="A140" s="45" t="s">
        <v>154</v>
      </c>
      <c r="B140" s="99"/>
      <c r="C140" s="45" t="s">
        <v>208</v>
      </c>
      <c r="D140" s="77">
        <f>'MASTER COSTS'!$B140*B140</f>
        <v>0</v>
      </c>
      <c r="F140" s="99"/>
      <c r="G140" s="45" t="s">
        <v>208</v>
      </c>
      <c r="H140" s="77">
        <f>'MASTER COSTS'!$B140*F140</f>
        <v>0</v>
      </c>
    </row>
    <row r="141" spans="1:9" x14ac:dyDescent="0.2">
      <c r="A141" s="45" t="s">
        <v>155</v>
      </c>
      <c r="B141" s="99"/>
      <c r="C141" s="45" t="s">
        <v>208</v>
      </c>
      <c r="D141" s="77">
        <f>'MASTER COSTS'!$B141*B141</f>
        <v>0</v>
      </c>
      <c r="F141" s="99"/>
      <c r="G141" s="45" t="s">
        <v>208</v>
      </c>
      <c r="H141" s="77">
        <f>'MASTER COSTS'!$B141*F141</f>
        <v>0</v>
      </c>
    </row>
    <row r="142" spans="1:9" x14ac:dyDescent="0.2">
      <c r="A142" s="45" t="s">
        <v>156</v>
      </c>
      <c r="B142" s="102"/>
      <c r="C142" s="45" t="s">
        <v>208</v>
      </c>
      <c r="D142" s="77">
        <f>'MASTER COSTS'!$B142*B142</f>
        <v>0</v>
      </c>
      <c r="F142" s="102"/>
      <c r="G142" s="45" t="s">
        <v>208</v>
      </c>
      <c r="H142" s="77">
        <f>'MASTER COSTS'!$B142*F142</f>
        <v>0</v>
      </c>
    </row>
    <row r="143" spans="1:9" x14ac:dyDescent="0.2">
      <c r="B143" s="104" t="s">
        <v>209</v>
      </c>
      <c r="C143" s="105"/>
      <c r="D143" s="106">
        <f>SUM(D134:D142)-D130</f>
        <v>0</v>
      </c>
      <c r="E143" s="93"/>
      <c r="F143" s="104" t="s">
        <v>209</v>
      </c>
      <c r="G143" s="105"/>
      <c r="H143" s="106">
        <f>SUM(H134:H142)-H130</f>
        <v>0</v>
      </c>
    </row>
  </sheetData>
  <mergeCells count="3">
    <mergeCell ref="B9:D9"/>
    <mergeCell ref="F9:H9"/>
    <mergeCell ref="H14:H15"/>
  </mergeCells>
  <printOptions gridLines="1"/>
  <pageMargins left="0" right="0" top="0" bottom="0" header="0.5" footer="0.5"/>
  <pageSetup scale="53"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0E8534-9827-47B5-9151-5EC851B29708}">
  <sheetPr>
    <pageSetUpPr fitToPage="1"/>
  </sheetPr>
  <dimension ref="A1:I143"/>
  <sheetViews>
    <sheetView topLeftCell="A72" workbookViewId="0">
      <selection activeCell="A103" sqref="A103:XFD103"/>
    </sheetView>
  </sheetViews>
  <sheetFormatPr defaultColWidth="9.140625" defaultRowHeight="12.75" x14ac:dyDescent="0.2"/>
  <cols>
    <col min="1" max="1" width="49.7109375" style="45" customWidth="1"/>
    <col min="2" max="2" width="8.5703125" style="47" customWidth="1"/>
    <col min="3" max="3" width="22.28515625" style="45" customWidth="1"/>
    <col min="4" max="4" width="16.140625" style="47" customWidth="1"/>
    <col min="5" max="5" width="3.42578125" style="47" customWidth="1"/>
    <col min="6" max="6" width="8.5703125" style="47" customWidth="1"/>
    <col min="7" max="7" width="22.28515625" style="45" customWidth="1"/>
    <col min="8" max="8" width="14.28515625" style="47" customWidth="1"/>
    <col min="9" max="16384" width="9.140625" style="7"/>
  </cols>
  <sheetData>
    <row r="1" spans="1:9" x14ac:dyDescent="0.2">
      <c r="A1" s="28" t="s">
        <v>0</v>
      </c>
      <c r="B1" s="44" t="s">
        <v>157</v>
      </c>
      <c r="D1" s="46"/>
      <c r="H1" s="46"/>
    </row>
    <row r="2" spans="1:9" x14ac:dyDescent="0.2">
      <c r="A2" s="118" t="s">
        <v>158</v>
      </c>
      <c r="B2" s="119"/>
      <c r="C2" s="120"/>
      <c r="D2" s="121"/>
      <c r="E2" s="119"/>
      <c r="F2" s="119"/>
      <c r="H2" s="46"/>
    </row>
    <row r="3" spans="1:9" x14ac:dyDescent="0.2">
      <c r="A3" s="180" t="s">
        <v>1</v>
      </c>
      <c r="B3" s="107"/>
    </row>
    <row r="4" spans="1:9" x14ac:dyDescent="0.2">
      <c r="A4" s="181" t="s">
        <v>2</v>
      </c>
      <c r="B4" s="108"/>
      <c r="F4" s="5"/>
      <c r="G4" s="5"/>
    </row>
    <row r="5" spans="1:9" x14ac:dyDescent="0.2">
      <c r="A5" s="182" t="s">
        <v>3</v>
      </c>
      <c r="B5" s="109"/>
    </row>
    <row r="6" spans="1:9" ht="13.5" thickBot="1" x14ac:dyDescent="0.25">
      <c r="A6" s="179"/>
      <c r="B6" s="7"/>
    </row>
    <row r="7" spans="1:9" x14ac:dyDescent="0.2">
      <c r="A7" s="94" t="s">
        <v>159</v>
      </c>
      <c r="B7" s="5"/>
    </row>
    <row r="8" spans="1:9" ht="13.5" thickBot="1" x14ac:dyDescent="0.25">
      <c r="A8" s="183" t="s">
        <v>160</v>
      </c>
      <c r="B8" s="5"/>
    </row>
    <row r="9" spans="1:9" x14ac:dyDescent="0.2">
      <c r="B9" s="211" t="s">
        <v>161</v>
      </c>
      <c r="C9" s="211"/>
      <c r="D9" s="211"/>
      <c r="E9" s="50"/>
      <c r="F9" s="211" t="s">
        <v>162</v>
      </c>
      <c r="G9" s="211"/>
      <c r="H9" s="211"/>
    </row>
    <row r="10" spans="1:9" s="5" customFormat="1" x14ac:dyDescent="0.2">
      <c r="A10" s="111" t="s">
        <v>163</v>
      </c>
      <c r="B10" s="112" t="s">
        <v>164</v>
      </c>
      <c r="C10" s="112" t="s">
        <v>165</v>
      </c>
      <c r="D10" s="112" t="s">
        <v>166</v>
      </c>
      <c r="E10" s="113"/>
      <c r="F10" s="112" t="s">
        <v>164</v>
      </c>
      <c r="G10" s="112" t="s">
        <v>165</v>
      </c>
      <c r="H10" s="112" t="s">
        <v>166</v>
      </c>
    </row>
    <row r="11" spans="1:9" x14ac:dyDescent="0.2">
      <c r="A11" s="69" t="s">
        <v>5</v>
      </c>
      <c r="B11" s="70"/>
      <c r="C11" s="71"/>
      <c r="D11" s="70"/>
      <c r="E11" s="110"/>
      <c r="F11" s="70"/>
      <c r="G11" s="71"/>
      <c r="H11" s="70"/>
    </row>
    <row r="12" spans="1:9" x14ac:dyDescent="0.2">
      <c r="A12" s="51" t="s">
        <v>34</v>
      </c>
      <c r="B12" s="59"/>
      <c r="D12" s="77"/>
      <c r="F12" s="59"/>
      <c r="H12" s="77"/>
    </row>
    <row r="13" spans="1:9" x14ac:dyDescent="0.2">
      <c r="A13" s="48" t="s">
        <v>167</v>
      </c>
      <c r="B13" s="125"/>
      <c r="C13" s="45" t="s">
        <v>168</v>
      </c>
      <c r="D13" s="126"/>
      <c r="E13" s="50"/>
      <c r="F13" s="125"/>
      <c r="G13" s="45" t="s">
        <v>168</v>
      </c>
      <c r="H13" s="126"/>
    </row>
    <row r="14" spans="1:9" ht="84" customHeight="1" x14ac:dyDescent="0.2">
      <c r="A14" s="45" t="s">
        <v>169</v>
      </c>
      <c r="B14" s="97"/>
      <c r="C14" s="45" t="s">
        <v>168</v>
      </c>
      <c r="D14" s="77">
        <f>'MASTER COSTS'!$B14*B14</f>
        <v>0</v>
      </c>
      <c r="F14" s="97"/>
      <c r="G14" s="45" t="s">
        <v>168</v>
      </c>
      <c r="H14" s="213" t="s">
        <v>210</v>
      </c>
      <c r="I14" s="61"/>
    </row>
    <row r="15" spans="1:9" x14ac:dyDescent="0.2">
      <c r="A15" s="45" t="s">
        <v>171</v>
      </c>
      <c r="B15" s="97"/>
      <c r="C15" s="45" t="s">
        <v>168</v>
      </c>
      <c r="D15" s="77">
        <f>'MASTER COSTS'!$B15*B15</f>
        <v>0</v>
      </c>
      <c r="F15" s="97"/>
      <c r="G15" s="45" t="s">
        <v>172</v>
      </c>
      <c r="H15" s="213"/>
      <c r="I15" s="61"/>
    </row>
    <row r="16" spans="1:9" x14ac:dyDescent="0.2">
      <c r="A16" s="51" t="s">
        <v>173</v>
      </c>
      <c r="B16" s="185">
        <f>B13-B14-B15</f>
        <v>0</v>
      </c>
      <c r="C16" s="45" t="s">
        <v>168</v>
      </c>
      <c r="D16" s="54"/>
      <c r="E16" s="123"/>
      <c r="F16" s="185">
        <f>F13-F14-F15</f>
        <v>0</v>
      </c>
      <c r="G16" s="45" t="s">
        <v>168</v>
      </c>
      <c r="H16" s="124"/>
      <c r="I16" s="61"/>
    </row>
    <row r="17" spans="1:9" x14ac:dyDescent="0.2">
      <c r="B17" s="97"/>
      <c r="D17" s="54"/>
      <c r="F17" s="97"/>
      <c r="H17" s="77"/>
      <c r="I17" s="61"/>
    </row>
    <row r="18" spans="1:9" x14ac:dyDescent="0.2">
      <c r="A18" s="52" t="s">
        <v>174</v>
      </c>
      <c r="B18" s="95"/>
      <c r="C18" s="45" t="s">
        <v>175</v>
      </c>
      <c r="D18" s="77">
        <f>'MASTER COSTS'!$B18*B18</f>
        <v>0</v>
      </c>
      <c r="F18" s="95"/>
      <c r="G18" s="45" t="s">
        <v>175</v>
      </c>
      <c r="H18" s="77">
        <f>'MASTER COSTS'!$B18*F18</f>
        <v>0</v>
      </c>
    </row>
    <row r="19" spans="1:9" x14ac:dyDescent="0.2">
      <c r="A19" s="55" t="s">
        <v>176</v>
      </c>
      <c r="B19" s="96"/>
      <c r="C19" s="45" t="s">
        <v>177</v>
      </c>
      <c r="D19" s="77">
        <f>'MASTER COSTS'!$B19*B19</f>
        <v>0</v>
      </c>
      <c r="F19" s="96"/>
      <c r="G19" s="45" t="s">
        <v>177</v>
      </c>
      <c r="H19" s="77">
        <f>'MASTER COSTS'!$B19*F19</f>
        <v>0</v>
      </c>
    </row>
    <row r="20" spans="1:9" x14ac:dyDescent="0.2">
      <c r="A20" s="57" t="s">
        <v>26</v>
      </c>
      <c r="B20" s="96"/>
      <c r="C20" s="45" t="s">
        <v>177</v>
      </c>
      <c r="D20" s="77">
        <f>'MASTER COSTS'!$B20*B20</f>
        <v>0</v>
      </c>
      <c r="F20" s="96"/>
      <c r="G20" s="45" t="s">
        <v>175</v>
      </c>
      <c r="H20" s="77">
        <f>'MASTER COSTS'!$B20*F20</f>
        <v>0</v>
      </c>
    </row>
    <row r="21" spans="1:9" x14ac:dyDescent="0.2">
      <c r="A21" s="57" t="s">
        <v>28</v>
      </c>
      <c r="B21" s="96"/>
      <c r="D21" s="77">
        <f>'MASTER COSTS'!$B21*B21</f>
        <v>0</v>
      </c>
      <c r="F21" s="96"/>
      <c r="H21" s="77">
        <f>'MASTER COSTS'!$B21*F21</f>
        <v>0</v>
      </c>
    </row>
    <row r="22" spans="1:9" x14ac:dyDescent="0.2">
      <c r="A22" s="55"/>
      <c r="B22" s="56"/>
      <c r="D22" s="54"/>
      <c r="F22" s="56"/>
      <c r="H22" s="54"/>
    </row>
    <row r="23" spans="1:9" x14ac:dyDescent="0.2">
      <c r="A23" s="51" t="s">
        <v>49</v>
      </c>
      <c r="B23" s="59"/>
      <c r="D23" s="54"/>
      <c r="F23" s="59"/>
      <c r="H23" s="54"/>
    </row>
    <row r="24" spans="1:9" x14ac:dyDescent="0.2">
      <c r="A24" s="45" t="s">
        <v>35</v>
      </c>
      <c r="B24" s="97"/>
      <c r="C24" s="45" t="s">
        <v>168</v>
      </c>
      <c r="D24" s="77">
        <f>'MASTER COSTS'!$B24*B24</f>
        <v>0</v>
      </c>
      <c r="F24" s="97"/>
      <c r="G24" s="45" t="s">
        <v>168</v>
      </c>
      <c r="H24" s="77">
        <f>'MASTER COSTS'!$B24*F24</f>
        <v>0</v>
      </c>
    </row>
    <row r="25" spans="1:9" x14ac:dyDescent="0.2">
      <c r="A25" s="38" t="s">
        <v>37</v>
      </c>
      <c r="B25" s="95"/>
      <c r="C25" s="45" t="s">
        <v>168</v>
      </c>
      <c r="D25" s="77">
        <f>'MASTER COSTS'!$B25*B25</f>
        <v>0</v>
      </c>
      <c r="F25" s="95"/>
      <c r="G25" s="45" t="s">
        <v>168</v>
      </c>
      <c r="H25" s="77">
        <f>'MASTER COSTS'!$B25*F25</f>
        <v>0</v>
      </c>
    </row>
    <row r="26" spans="1:9" x14ac:dyDescent="0.2">
      <c r="A26" s="38" t="s">
        <v>39</v>
      </c>
      <c r="B26" s="95"/>
      <c r="C26" s="45" t="s">
        <v>168</v>
      </c>
      <c r="D26" s="77">
        <f>'MASTER COSTS'!$B26*B26</f>
        <v>0</v>
      </c>
      <c r="F26" s="95"/>
      <c r="G26" s="45" t="s">
        <v>168</v>
      </c>
      <c r="H26" s="77">
        <f>'MASTER COSTS'!$B26*F26</f>
        <v>0</v>
      </c>
    </row>
    <row r="27" spans="1:9" x14ac:dyDescent="0.2">
      <c r="A27" s="45" t="s">
        <v>40</v>
      </c>
      <c r="B27" s="95"/>
      <c r="C27" s="45" t="s">
        <v>168</v>
      </c>
      <c r="D27" s="77">
        <f>'MASTER COSTS'!$B27*B27</f>
        <v>0</v>
      </c>
      <c r="F27" s="95"/>
      <c r="G27" s="45" t="s">
        <v>168</v>
      </c>
      <c r="H27" s="77">
        <f>'MASTER COSTS'!$B27*F27</f>
        <v>0</v>
      </c>
      <c r="I27" s="28"/>
    </row>
    <row r="28" spans="1:9" x14ac:dyDescent="0.2">
      <c r="A28" s="45" t="s">
        <v>41</v>
      </c>
      <c r="B28" s="95"/>
      <c r="C28" s="45" t="s">
        <v>168</v>
      </c>
      <c r="D28" s="77">
        <f>'MASTER COSTS'!$B28*B28</f>
        <v>0</v>
      </c>
      <c r="F28" s="95"/>
      <c r="G28" s="45" t="s">
        <v>168</v>
      </c>
      <c r="H28" s="77">
        <f>'MASTER COSTS'!$B28*F28</f>
        <v>0</v>
      </c>
      <c r="I28" s="60"/>
    </row>
    <row r="29" spans="1:9" x14ac:dyDescent="0.2">
      <c r="A29" s="45" t="s">
        <v>44</v>
      </c>
      <c r="B29" s="95"/>
      <c r="C29" s="45" t="s">
        <v>168</v>
      </c>
      <c r="D29" s="77">
        <f>'MASTER COSTS'!$B29*B29</f>
        <v>0</v>
      </c>
      <c r="F29" s="95"/>
      <c r="G29" s="45" t="s">
        <v>168</v>
      </c>
      <c r="H29" s="77">
        <f>'MASTER COSTS'!$B29*F29</f>
        <v>0</v>
      </c>
      <c r="I29" s="60"/>
    </row>
    <row r="30" spans="1:9" x14ac:dyDescent="0.2">
      <c r="A30" s="45" t="s">
        <v>45</v>
      </c>
      <c r="B30" s="186">
        <f>(B38*0.11) + (B39*0.46) + (B41*0.12)</f>
        <v>0</v>
      </c>
      <c r="C30" s="45" t="s">
        <v>168</v>
      </c>
      <c r="D30" s="77">
        <f>'MASTER COSTS'!$B30*B30</f>
        <v>0</v>
      </c>
      <c r="F30" s="186">
        <f>(F38*0.11) + (F39*0.46) + (F41*0.12)</f>
        <v>0</v>
      </c>
      <c r="G30" s="45" t="s">
        <v>168</v>
      </c>
      <c r="H30" s="77">
        <f>'MASTER COSTS'!$B30*F30</f>
        <v>0</v>
      </c>
    </row>
    <row r="31" spans="1:9" x14ac:dyDescent="0.2">
      <c r="A31" s="57" t="s">
        <v>28</v>
      </c>
      <c r="B31" s="97"/>
      <c r="C31" s="45" t="s">
        <v>168</v>
      </c>
      <c r="D31" s="77">
        <f>'MASTER COSTS'!$B31*B31</f>
        <v>0</v>
      </c>
      <c r="F31" s="97"/>
      <c r="G31" s="45" t="s">
        <v>168</v>
      </c>
      <c r="H31" s="77">
        <f>'MASTER COSTS'!$B31*F31</f>
        <v>0</v>
      </c>
    </row>
    <row r="32" spans="1:9" x14ac:dyDescent="0.2">
      <c r="A32" s="48" t="s">
        <v>178</v>
      </c>
      <c r="B32" s="187">
        <f>SUM(B18:B31)+B14+B15</f>
        <v>0</v>
      </c>
      <c r="C32" s="48"/>
      <c r="D32" s="54"/>
      <c r="E32" s="50"/>
      <c r="F32" s="187">
        <f>SUM(F18:F31)+F14+F15</f>
        <v>0</v>
      </c>
      <c r="G32" s="48"/>
      <c r="H32" s="54"/>
    </row>
    <row r="33" spans="1:8" x14ac:dyDescent="0.2">
      <c r="A33" s="48"/>
      <c r="B33" s="64"/>
      <c r="C33" s="48"/>
      <c r="D33" s="54"/>
      <c r="E33" s="50"/>
      <c r="F33" s="64"/>
      <c r="G33" s="48"/>
      <c r="H33" s="54"/>
    </row>
    <row r="34" spans="1:8" x14ac:dyDescent="0.2">
      <c r="A34" s="58" t="s">
        <v>55</v>
      </c>
      <c r="B34" s="53"/>
      <c r="D34" s="54"/>
      <c r="F34" s="53"/>
      <c r="H34" s="54"/>
    </row>
    <row r="35" spans="1:8" s="5" customFormat="1" x14ac:dyDescent="0.2">
      <c r="A35" s="48" t="s">
        <v>179</v>
      </c>
      <c r="B35" s="188">
        <v>57</v>
      </c>
      <c r="C35" s="48"/>
      <c r="D35" s="54"/>
      <c r="E35" s="50"/>
      <c r="F35" s="188">
        <v>57</v>
      </c>
      <c r="G35" s="48"/>
      <c r="H35" s="54"/>
    </row>
    <row r="36" spans="1:8" x14ac:dyDescent="0.2">
      <c r="A36" s="45" t="s">
        <v>180</v>
      </c>
      <c r="B36" s="95"/>
      <c r="D36" s="54"/>
      <c r="F36" s="95"/>
      <c r="H36" s="54"/>
    </row>
    <row r="37" spans="1:8" s="5" customFormat="1" x14ac:dyDescent="0.2">
      <c r="A37" s="51" t="s">
        <v>181</v>
      </c>
      <c r="B37" s="188">
        <f>B35-B36</f>
        <v>57</v>
      </c>
      <c r="C37" s="48"/>
      <c r="D37" s="54"/>
      <c r="E37" s="50"/>
      <c r="F37" s="188">
        <f>F35-F36</f>
        <v>57</v>
      </c>
      <c r="G37" s="48"/>
      <c r="H37" s="54"/>
    </row>
    <row r="38" spans="1:8" ht="15.75" x14ac:dyDescent="0.3">
      <c r="A38" s="52" t="s">
        <v>30</v>
      </c>
      <c r="B38" s="95"/>
      <c r="C38" s="45" t="s">
        <v>182</v>
      </c>
      <c r="D38" s="77">
        <f>'MASTER COSTS'!$B38*B38</f>
        <v>0</v>
      </c>
      <c r="F38" s="95"/>
      <c r="G38" s="45" t="s">
        <v>182</v>
      </c>
      <c r="H38" s="77">
        <f>'MASTER COSTS'!$B38*F38</f>
        <v>0</v>
      </c>
    </row>
    <row r="39" spans="1:8" ht="15.75" x14ac:dyDescent="0.3">
      <c r="A39" s="45" t="s">
        <v>58</v>
      </c>
      <c r="B39" s="95"/>
      <c r="C39" s="45" t="s">
        <v>182</v>
      </c>
      <c r="D39" s="77">
        <f>'MASTER COSTS'!$B39*B39</f>
        <v>0</v>
      </c>
      <c r="F39" s="95"/>
      <c r="G39" s="45" t="s">
        <v>182</v>
      </c>
      <c r="H39" s="77">
        <f>'MASTER COSTS'!$B39*F39</f>
        <v>0</v>
      </c>
    </row>
    <row r="40" spans="1:8" ht="15.75" x14ac:dyDescent="0.3">
      <c r="A40" s="45" t="s">
        <v>61</v>
      </c>
      <c r="B40" s="96"/>
      <c r="C40" s="45" t="s">
        <v>182</v>
      </c>
      <c r="D40" s="77">
        <f>'MASTER COSTS'!$B40*B40</f>
        <v>0</v>
      </c>
      <c r="F40" s="96"/>
      <c r="G40" s="45" t="s">
        <v>182</v>
      </c>
      <c r="H40" s="77">
        <f>'MASTER COSTS'!$B40*F40</f>
        <v>0</v>
      </c>
    </row>
    <row r="41" spans="1:8" ht="15.75" x14ac:dyDescent="0.3">
      <c r="A41" s="55" t="s">
        <v>33</v>
      </c>
      <c r="B41" s="96"/>
      <c r="C41" s="45" t="s">
        <v>182</v>
      </c>
      <c r="D41" s="77">
        <f>'MASTER COSTS'!$B41*B41</f>
        <v>0</v>
      </c>
      <c r="F41" s="96"/>
      <c r="G41" s="45" t="s">
        <v>182</v>
      </c>
      <c r="H41" s="77">
        <f>'MASTER COSTS'!$B41*F41</f>
        <v>0</v>
      </c>
    </row>
    <row r="42" spans="1:8" s="5" customFormat="1" x14ac:dyDescent="0.2">
      <c r="A42" s="48" t="s">
        <v>183</v>
      </c>
      <c r="B42" s="189">
        <f>SUM(B38:B41)+B36</f>
        <v>0</v>
      </c>
      <c r="C42" s="48"/>
      <c r="D42" s="54"/>
      <c r="E42" s="50"/>
      <c r="F42" s="189">
        <f>SUM(F38:F41)+F36</f>
        <v>0</v>
      </c>
      <c r="G42" s="48"/>
      <c r="H42" s="54"/>
    </row>
    <row r="43" spans="1:8" x14ac:dyDescent="0.2">
      <c r="B43" s="59"/>
      <c r="D43" s="54"/>
      <c r="F43" s="59"/>
      <c r="H43" s="54"/>
    </row>
    <row r="44" spans="1:8" x14ac:dyDescent="0.2">
      <c r="A44" s="58" t="s">
        <v>68</v>
      </c>
      <c r="B44" s="7"/>
      <c r="C44" s="7"/>
      <c r="D44" s="54"/>
      <c r="E44" s="7"/>
      <c r="F44" s="7"/>
      <c r="G44" s="7"/>
      <c r="H44" s="54"/>
    </row>
    <row r="45" spans="1:8" ht="15.75" x14ac:dyDescent="0.3">
      <c r="A45" s="129" t="s">
        <v>184</v>
      </c>
      <c r="B45" s="95"/>
      <c r="C45" s="45" t="s">
        <v>185</v>
      </c>
      <c r="D45" s="54"/>
      <c r="F45" s="95"/>
      <c r="G45" s="45" t="s">
        <v>185</v>
      </c>
      <c r="H45" s="54"/>
    </row>
    <row r="46" spans="1:8" x14ac:dyDescent="0.2">
      <c r="A46" s="52" t="s">
        <v>186</v>
      </c>
      <c r="B46" s="95"/>
      <c r="D46" s="54"/>
      <c r="F46" s="95"/>
      <c r="H46" s="54"/>
    </row>
    <row r="47" spans="1:8" x14ac:dyDescent="0.2">
      <c r="A47" s="129" t="s">
        <v>187</v>
      </c>
      <c r="B47" s="190">
        <f>B45-B46</f>
        <v>0</v>
      </c>
      <c r="D47" s="54"/>
      <c r="F47" s="190">
        <f>F45-F46</f>
        <v>0</v>
      </c>
      <c r="H47" s="54"/>
    </row>
    <row r="48" spans="1:8" x14ac:dyDescent="0.2">
      <c r="A48" s="162" t="s">
        <v>42</v>
      </c>
      <c r="B48" s="95"/>
      <c r="D48" s="77">
        <f>'MASTER COSTS'!$B48*B48</f>
        <v>0</v>
      </c>
      <c r="F48" s="95"/>
      <c r="H48" s="77">
        <f>'MASTER COSTS'!$B48*F48</f>
        <v>0</v>
      </c>
    </row>
    <row r="49" spans="1:8" x14ac:dyDescent="0.2">
      <c r="A49" s="52" t="s">
        <v>43</v>
      </c>
      <c r="B49" s="95"/>
      <c r="D49" s="77">
        <f>'MASTER COSTS'!$B49*B49</f>
        <v>0</v>
      </c>
      <c r="F49" s="95"/>
      <c r="H49" s="77">
        <f>'MASTER COSTS'!$B49*F49</f>
        <v>0</v>
      </c>
    </row>
    <row r="50" spans="1:8" x14ac:dyDescent="0.2">
      <c r="A50" s="129" t="s">
        <v>188</v>
      </c>
      <c r="B50" s="190">
        <f>B46+B48+B49</f>
        <v>0</v>
      </c>
      <c r="D50" s="54"/>
      <c r="F50" s="190">
        <f>F46+F48+F49</f>
        <v>0</v>
      </c>
      <c r="H50" s="54"/>
    </row>
    <row r="51" spans="1:8" x14ac:dyDescent="0.2">
      <c r="A51" s="58"/>
      <c r="B51" s="53"/>
      <c r="D51" s="54"/>
      <c r="F51" s="53"/>
      <c r="H51" s="54"/>
    </row>
    <row r="52" spans="1:8" x14ac:dyDescent="0.2">
      <c r="A52" s="58" t="s">
        <v>73</v>
      </c>
      <c r="B52" s="95">
        <v>0</v>
      </c>
      <c r="C52" s="45" t="s">
        <v>189</v>
      </c>
      <c r="D52" s="77">
        <f>'MASTER COSTS'!$B52*B52</f>
        <v>0</v>
      </c>
      <c r="F52" s="95">
        <v>0</v>
      </c>
      <c r="G52" s="45" t="s">
        <v>189</v>
      </c>
      <c r="H52" s="77">
        <f>'MASTER COSTS'!$B52*F52</f>
        <v>0</v>
      </c>
    </row>
    <row r="53" spans="1:8" x14ac:dyDescent="0.2">
      <c r="D53" s="54"/>
      <c r="H53" s="54"/>
    </row>
    <row r="54" spans="1:8" x14ac:dyDescent="0.2">
      <c r="A54" s="51" t="s">
        <v>75</v>
      </c>
      <c r="B54" s="98"/>
      <c r="C54" s="45" t="s">
        <v>190</v>
      </c>
      <c r="D54" s="77">
        <f>'MASTER COSTS'!$B54*B54</f>
        <v>0</v>
      </c>
      <c r="F54" s="98"/>
      <c r="G54" s="45" t="s">
        <v>190</v>
      </c>
      <c r="H54" s="77">
        <f>'MASTER COSTS'!$B54*F54</f>
        <v>0</v>
      </c>
    </row>
    <row r="55" spans="1:8" x14ac:dyDescent="0.2">
      <c r="B55" s="191"/>
      <c r="D55" s="184"/>
      <c r="F55" s="191"/>
      <c r="H55" s="184"/>
    </row>
    <row r="56" spans="1:8" x14ac:dyDescent="0.2">
      <c r="A56" s="73" t="s">
        <v>77</v>
      </c>
      <c r="B56" s="74" t="s">
        <v>78</v>
      </c>
      <c r="C56" s="75"/>
      <c r="D56" s="76"/>
      <c r="F56" s="74" t="s">
        <v>78</v>
      </c>
      <c r="G56" s="75"/>
      <c r="H56" s="76"/>
    </row>
    <row r="57" spans="1:8" x14ac:dyDescent="0.2">
      <c r="A57" s="51" t="s">
        <v>191</v>
      </c>
      <c r="D57" s="54"/>
      <c r="E57" s="50"/>
      <c r="H57" s="54"/>
    </row>
    <row r="58" spans="1:8" x14ac:dyDescent="0.2">
      <c r="A58" s="45" t="s">
        <v>79</v>
      </c>
      <c r="B58" s="99"/>
      <c r="C58" s="45" t="s">
        <v>81</v>
      </c>
      <c r="D58" s="77" t="str">
        <f>IFERROR(B58*(B60/B59),"Seed info needed")</f>
        <v>Seed info needed</v>
      </c>
      <c r="F58" s="99"/>
      <c r="G58" s="45" t="s">
        <v>81</v>
      </c>
      <c r="H58" s="77" t="str">
        <f>IFERROR(F58*(F60/F59),"Seed info needed")</f>
        <v>Seed info needed</v>
      </c>
    </row>
    <row r="59" spans="1:8" x14ac:dyDescent="0.2">
      <c r="B59" s="95"/>
      <c r="C59" s="45" t="s">
        <v>82</v>
      </c>
      <c r="D59" s="54"/>
      <c r="F59" s="95"/>
      <c r="G59" s="45" t="s">
        <v>82</v>
      </c>
      <c r="H59" s="54"/>
    </row>
    <row r="60" spans="1:8" x14ac:dyDescent="0.2">
      <c r="B60" s="95"/>
      <c r="C60" s="45" t="s">
        <v>83</v>
      </c>
      <c r="D60" s="54"/>
      <c r="F60" s="95"/>
      <c r="G60" s="45" t="s">
        <v>83</v>
      </c>
      <c r="H60" s="54"/>
    </row>
    <row r="61" spans="1:8" x14ac:dyDescent="0.2">
      <c r="B61" s="62"/>
      <c r="D61" s="54"/>
      <c r="F61" s="62"/>
      <c r="H61" s="54"/>
    </row>
    <row r="62" spans="1:8" x14ac:dyDescent="0.2">
      <c r="D62" s="54"/>
      <c r="H62" s="54"/>
    </row>
    <row r="63" spans="1:8" x14ac:dyDescent="0.2">
      <c r="A63" s="51" t="s">
        <v>84</v>
      </c>
      <c r="B63" s="49" t="s">
        <v>192</v>
      </c>
      <c r="C63" s="48"/>
      <c r="D63" s="54"/>
      <c r="E63" s="50"/>
      <c r="F63" s="49" t="s">
        <v>192</v>
      </c>
      <c r="G63" s="48"/>
      <c r="H63" s="54"/>
    </row>
    <row r="64" spans="1:8" x14ac:dyDescent="0.2">
      <c r="A64" s="45" t="s">
        <v>85</v>
      </c>
      <c r="B64" s="95"/>
      <c r="C64" s="45" t="s">
        <v>193</v>
      </c>
      <c r="D64" s="77">
        <f>'MASTER COSTS'!$B64*B64</f>
        <v>0</v>
      </c>
      <c r="F64" s="95"/>
      <c r="G64" s="45" t="s">
        <v>193</v>
      </c>
      <c r="H64" s="77">
        <f>'MASTER COSTS'!$B64*F64</f>
        <v>0</v>
      </c>
    </row>
    <row r="65" spans="1:8" x14ac:dyDescent="0.2">
      <c r="A65" s="45" t="s">
        <v>87</v>
      </c>
      <c r="B65" s="95"/>
      <c r="C65" s="45" t="s">
        <v>193</v>
      </c>
      <c r="D65" s="77">
        <f>'MASTER COSTS'!$B65*B65</f>
        <v>0</v>
      </c>
      <c r="F65" s="95"/>
      <c r="G65" s="45" t="s">
        <v>193</v>
      </c>
      <c r="H65" s="77">
        <f>'MASTER COSTS'!$B65*F65</f>
        <v>0</v>
      </c>
    </row>
    <row r="66" spans="1:8" x14ac:dyDescent="0.2">
      <c r="A66" s="45" t="s">
        <v>88</v>
      </c>
      <c r="B66" s="95"/>
      <c r="C66" s="45" t="s">
        <v>193</v>
      </c>
      <c r="D66" s="77">
        <f>'MASTER COSTS'!$B66*B66</f>
        <v>0</v>
      </c>
      <c r="F66" s="95"/>
      <c r="G66" s="45" t="s">
        <v>193</v>
      </c>
      <c r="H66" s="77">
        <f>'MASTER COSTS'!$B66*F66</f>
        <v>0</v>
      </c>
    </row>
    <row r="67" spans="1:8" x14ac:dyDescent="0.2">
      <c r="A67" s="45" t="s">
        <v>89</v>
      </c>
      <c r="B67" s="98"/>
      <c r="C67" s="45" t="s">
        <v>194</v>
      </c>
      <c r="D67" s="77">
        <f>'MASTER COSTS'!$B67*B67</f>
        <v>0</v>
      </c>
      <c r="F67" s="98"/>
      <c r="H67" s="77">
        <f>'MASTER COSTS'!$B67*F67</f>
        <v>0</v>
      </c>
    </row>
    <row r="68" spans="1:8" x14ac:dyDescent="0.2">
      <c r="D68" s="54"/>
      <c r="H68" s="54"/>
    </row>
    <row r="69" spans="1:8" x14ac:dyDescent="0.2">
      <c r="A69" s="51" t="s">
        <v>91</v>
      </c>
      <c r="B69" s="49" t="s">
        <v>195</v>
      </c>
      <c r="C69" s="48"/>
      <c r="D69" s="54"/>
      <c r="E69" s="50"/>
      <c r="F69" s="49" t="s">
        <v>195</v>
      </c>
      <c r="G69" s="48"/>
      <c r="H69" s="54"/>
    </row>
    <row r="70" spans="1:8" x14ac:dyDescent="0.2">
      <c r="A70" s="63" t="s">
        <v>92</v>
      </c>
      <c r="B70" s="95"/>
      <c r="C70" s="63"/>
      <c r="D70" s="77">
        <f>'MASTER COSTS'!$B70*B70</f>
        <v>0</v>
      </c>
      <c r="F70" s="95"/>
      <c r="G70" s="63"/>
      <c r="H70" s="77">
        <f>'MASTER COSTS'!$B70*F70</f>
        <v>0</v>
      </c>
    </row>
    <row r="71" spans="1:8" x14ac:dyDescent="0.2">
      <c r="A71" s="63" t="s">
        <v>93</v>
      </c>
      <c r="B71" s="95"/>
      <c r="C71" s="63"/>
      <c r="D71" s="77">
        <f>'MASTER COSTS'!$B71*B71</f>
        <v>0</v>
      </c>
      <c r="F71" s="95"/>
      <c r="G71" s="63"/>
      <c r="H71" s="77">
        <f>'MASTER COSTS'!$B71*F71</f>
        <v>0</v>
      </c>
    </row>
    <row r="72" spans="1:8" x14ac:dyDescent="0.2">
      <c r="A72" s="63" t="s">
        <v>94</v>
      </c>
      <c r="B72" s="95"/>
      <c r="C72" s="63"/>
      <c r="D72" s="77">
        <f>'MASTER COSTS'!$B72*B72</f>
        <v>0</v>
      </c>
      <c r="F72" s="95"/>
      <c r="G72" s="63"/>
      <c r="H72" s="77">
        <f>'MASTER COSTS'!$B72*F72</f>
        <v>0</v>
      </c>
    </row>
    <row r="73" spans="1:8" x14ac:dyDescent="0.2">
      <c r="A73" s="63" t="s">
        <v>95</v>
      </c>
      <c r="B73" s="95"/>
      <c r="C73" s="63"/>
      <c r="D73" s="77">
        <f>'MASTER COSTS'!$B73*B73</f>
        <v>0</v>
      </c>
      <c r="F73" s="95"/>
      <c r="G73" s="63"/>
      <c r="H73" s="77">
        <f>'MASTER COSTS'!$B73*F73</f>
        <v>0</v>
      </c>
    </row>
    <row r="74" spans="1:8" x14ac:dyDescent="0.2">
      <c r="A74" s="63" t="s">
        <v>96</v>
      </c>
      <c r="B74" s="95"/>
      <c r="C74" s="63"/>
      <c r="D74" s="77">
        <f>'MASTER COSTS'!$B74*B74</f>
        <v>0</v>
      </c>
      <c r="F74" s="95"/>
      <c r="G74" s="63"/>
      <c r="H74" s="77">
        <f>'MASTER COSTS'!$B74*F74</f>
        <v>0</v>
      </c>
    </row>
    <row r="75" spans="1:8" x14ac:dyDescent="0.2">
      <c r="A75" s="63" t="s">
        <v>97</v>
      </c>
      <c r="B75" s="95"/>
      <c r="C75" s="63"/>
      <c r="D75" s="77">
        <f>'MASTER COSTS'!$B75*B75</f>
        <v>0</v>
      </c>
      <c r="F75" s="95"/>
      <c r="G75" s="63"/>
      <c r="H75" s="77">
        <f>'MASTER COSTS'!$B75*F75</f>
        <v>0</v>
      </c>
    </row>
    <row r="76" spans="1:8" x14ac:dyDescent="0.2">
      <c r="A76" s="63" t="s">
        <v>98</v>
      </c>
      <c r="B76" s="95"/>
      <c r="C76" s="63"/>
      <c r="D76" s="77">
        <f>'MASTER COSTS'!$B76*B76</f>
        <v>0</v>
      </c>
      <c r="F76" s="95"/>
      <c r="G76" s="63"/>
      <c r="H76" s="77">
        <f>'MASTER COSTS'!$B76*F76</f>
        <v>0</v>
      </c>
    </row>
    <row r="77" spans="1:8" x14ac:dyDescent="0.2">
      <c r="B77" s="53"/>
      <c r="C77" s="63"/>
      <c r="D77" s="54"/>
      <c r="F77" s="53"/>
      <c r="G77" s="63"/>
      <c r="H77" s="54"/>
    </row>
    <row r="78" spans="1:8" x14ac:dyDescent="0.2">
      <c r="A78" s="51" t="s">
        <v>99</v>
      </c>
      <c r="B78" s="64"/>
      <c r="C78" s="48"/>
      <c r="D78" s="54"/>
      <c r="E78" s="50"/>
      <c r="F78" s="64"/>
      <c r="G78" s="48"/>
      <c r="H78" s="54"/>
    </row>
    <row r="79" spans="1:8" x14ac:dyDescent="0.2">
      <c r="A79" s="63" t="s">
        <v>100</v>
      </c>
      <c r="B79" s="95"/>
      <c r="C79" s="63"/>
      <c r="D79" s="77">
        <f>'MASTER COSTS'!$B79*B79</f>
        <v>0</v>
      </c>
      <c r="F79" s="95"/>
      <c r="G79" s="63"/>
      <c r="H79" s="77">
        <f>'MASTER COSTS'!$B79*F79</f>
        <v>0</v>
      </c>
    </row>
    <row r="80" spans="1:8" x14ac:dyDescent="0.2">
      <c r="A80" s="63" t="s">
        <v>101</v>
      </c>
      <c r="B80" s="95"/>
      <c r="C80" s="63"/>
      <c r="D80" s="77">
        <f>'MASTER COSTS'!$B80*B80</f>
        <v>0</v>
      </c>
      <c r="F80" s="95"/>
      <c r="G80" s="63"/>
      <c r="H80" s="77">
        <f>'MASTER COSTS'!$B80*F80</f>
        <v>0</v>
      </c>
    </row>
    <row r="81" spans="1:8" x14ac:dyDescent="0.2">
      <c r="A81" s="63" t="s">
        <v>102</v>
      </c>
      <c r="B81" s="95"/>
      <c r="C81" s="63"/>
      <c r="D81" s="77">
        <f>'MASTER COSTS'!$B81*B81</f>
        <v>0</v>
      </c>
      <c r="F81" s="95"/>
      <c r="G81" s="63"/>
      <c r="H81" s="77">
        <f>'MASTER COSTS'!$B81*F81</f>
        <v>0</v>
      </c>
    </row>
    <row r="82" spans="1:8" x14ac:dyDescent="0.2">
      <c r="A82" s="63"/>
      <c r="B82" s="53"/>
      <c r="C82" s="63"/>
      <c r="D82" s="54"/>
      <c r="F82" s="53"/>
      <c r="G82" s="63"/>
      <c r="H82" s="54"/>
    </row>
    <row r="83" spans="1:8" x14ac:dyDescent="0.2">
      <c r="A83" s="65" t="s">
        <v>103</v>
      </c>
      <c r="B83" s="53"/>
      <c r="C83" s="63"/>
      <c r="D83" s="54"/>
      <c r="F83" s="53"/>
      <c r="G83" s="63"/>
      <c r="H83" s="54"/>
    </row>
    <row r="84" spans="1:8" x14ac:dyDescent="0.2">
      <c r="A84" s="7" t="s">
        <v>104</v>
      </c>
      <c r="B84" s="95"/>
      <c r="C84" s="63"/>
      <c r="D84" s="77">
        <f>'MASTER COSTS'!$B84*B84</f>
        <v>0</v>
      </c>
      <c r="F84" s="95"/>
      <c r="G84" s="63"/>
      <c r="H84" s="77">
        <f>'MASTER COSTS'!$B84*F84</f>
        <v>0</v>
      </c>
    </row>
    <row r="85" spans="1:8" x14ac:dyDescent="0.2">
      <c r="A85" s="7" t="s">
        <v>102</v>
      </c>
      <c r="B85" s="95"/>
      <c r="C85" s="63"/>
      <c r="D85" s="77">
        <f>'MASTER COSTS'!$B85*B85</f>
        <v>0</v>
      </c>
      <c r="F85" s="95"/>
      <c r="G85" s="63"/>
      <c r="H85" s="77">
        <f>'MASTER COSTS'!$B85*F85</f>
        <v>0</v>
      </c>
    </row>
    <row r="86" spans="1:8" x14ac:dyDescent="0.2">
      <c r="A86" s="7" t="s">
        <v>105</v>
      </c>
      <c r="B86" s="95"/>
      <c r="C86" s="63"/>
      <c r="D86" s="77">
        <f>'MASTER COSTS'!$B86*B86</f>
        <v>0</v>
      </c>
      <c r="F86" s="95"/>
      <c r="G86" s="63"/>
      <c r="H86" s="77">
        <f>'MASTER COSTS'!$B86*F86</f>
        <v>0</v>
      </c>
    </row>
    <row r="87" spans="1:8" x14ac:dyDescent="0.2">
      <c r="A87" s="7" t="s">
        <v>106</v>
      </c>
      <c r="B87" s="95"/>
      <c r="C87" s="63"/>
      <c r="D87" s="77">
        <f>'MASTER COSTS'!$B87*B87</f>
        <v>0</v>
      </c>
      <c r="F87" s="95"/>
      <c r="G87" s="63"/>
      <c r="H87" s="77">
        <f>'MASTER COSTS'!$B87*F87</f>
        <v>0</v>
      </c>
    </row>
    <row r="88" spans="1:8" x14ac:dyDescent="0.2">
      <c r="A88" s="63"/>
      <c r="B88" s="53"/>
      <c r="C88" s="63"/>
      <c r="D88" s="54"/>
      <c r="F88" s="53"/>
      <c r="G88" s="63"/>
      <c r="H88" s="54"/>
    </row>
    <row r="89" spans="1:8" x14ac:dyDescent="0.2">
      <c r="A89" s="51" t="s">
        <v>196</v>
      </c>
      <c r="B89" s="100"/>
      <c r="C89" s="63" t="s">
        <v>197</v>
      </c>
      <c r="D89" s="77">
        <f>'MASTER COSTS'!$B89*B89</f>
        <v>0</v>
      </c>
      <c r="E89" s="50"/>
      <c r="F89" s="100"/>
      <c r="G89" s="63" t="s">
        <v>197</v>
      </c>
      <c r="H89" s="77">
        <f>'MASTER COSTS'!$B89*F89</f>
        <v>0</v>
      </c>
    </row>
    <row r="90" spans="1:8" x14ac:dyDescent="0.2">
      <c r="B90" s="101"/>
      <c r="C90" s="45" t="s">
        <v>198</v>
      </c>
      <c r="D90" s="77">
        <f>'MASTER COSTS'!$B90*B90</f>
        <v>0</v>
      </c>
      <c r="F90" s="101"/>
      <c r="G90" s="45" t="s">
        <v>198</v>
      </c>
      <c r="H90" s="77">
        <f>'MASTER COSTS'!$B90*F90</f>
        <v>0</v>
      </c>
    </row>
    <row r="91" spans="1:8" x14ac:dyDescent="0.2">
      <c r="A91" s="49"/>
      <c r="B91" s="59"/>
      <c r="C91" s="63"/>
      <c r="D91" s="54"/>
      <c r="F91" s="59"/>
      <c r="G91" s="63"/>
      <c r="H91" s="54"/>
    </row>
    <row r="92" spans="1:8" x14ac:dyDescent="0.2">
      <c r="A92" s="78" t="s">
        <v>110</v>
      </c>
      <c r="B92" s="79"/>
      <c r="C92" s="78"/>
      <c r="D92" s="80">
        <f>SUM(D18:D91)</f>
        <v>0</v>
      </c>
      <c r="E92" s="93"/>
      <c r="F92" s="79"/>
      <c r="G92" s="78"/>
      <c r="H92" s="80">
        <f>SUM(H18:H91)</f>
        <v>0</v>
      </c>
    </row>
    <row r="93" spans="1:8" x14ac:dyDescent="0.2">
      <c r="D93" s="54"/>
      <c r="H93" s="54"/>
    </row>
    <row r="94" spans="1:8" x14ac:dyDescent="0.2">
      <c r="A94" s="69" t="s">
        <v>111</v>
      </c>
      <c r="B94" s="81"/>
      <c r="C94" s="69"/>
      <c r="D94" s="82"/>
      <c r="E94" s="50"/>
      <c r="F94" s="81"/>
      <c r="G94" s="69"/>
      <c r="H94" s="82"/>
    </row>
    <row r="95" spans="1:8" x14ac:dyDescent="0.2">
      <c r="A95" s="48" t="s">
        <v>112</v>
      </c>
      <c r="B95" s="83" t="s">
        <v>199</v>
      </c>
      <c r="C95" s="44"/>
      <c r="D95" s="84"/>
      <c r="E95" s="72"/>
      <c r="F95" s="83" t="s">
        <v>199</v>
      </c>
      <c r="G95" s="44"/>
      <c r="H95" s="84"/>
    </row>
    <row r="96" spans="1:8" x14ac:dyDescent="0.2">
      <c r="A96" s="45" t="s">
        <v>113</v>
      </c>
      <c r="B96" s="95"/>
      <c r="D96" s="77">
        <f>'MASTER COSTS'!$B96*B96</f>
        <v>0</v>
      </c>
      <c r="F96" s="95"/>
      <c r="H96" s="77">
        <f>'MASTER COSTS'!$B96*F96</f>
        <v>0</v>
      </c>
    </row>
    <row r="97" spans="1:8" x14ac:dyDescent="0.2">
      <c r="A97" s="45" t="s">
        <v>114</v>
      </c>
      <c r="B97" s="95"/>
      <c r="D97" s="77">
        <f>'MASTER COSTS'!$B97*B97</f>
        <v>0</v>
      </c>
      <c r="F97" s="95"/>
      <c r="H97" s="77">
        <f>'MASTER COSTS'!$B97*F97</f>
        <v>0</v>
      </c>
    </row>
    <row r="98" spans="1:8" x14ac:dyDescent="0.2">
      <c r="A98" s="45" t="s">
        <v>115</v>
      </c>
      <c r="B98" s="95"/>
      <c r="D98" s="77">
        <f>'MASTER COSTS'!$B98*B98</f>
        <v>0</v>
      </c>
      <c r="F98" s="95"/>
      <c r="H98" s="77">
        <f>'MASTER COSTS'!$B98*F98</f>
        <v>0</v>
      </c>
    </row>
    <row r="99" spans="1:8" x14ac:dyDescent="0.2">
      <c r="A99" s="45" t="s">
        <v>116</v>
      </c>
      <c r="B99" s="95"/>
      <c r="D99" s="77">
        <f>'MASTER COSTS'!$B99*B99</f>
        <v>0</v>
      </c>
      <c r="F99" s="95"/>
      <c r="H99" s="77">
        <f>'MASTER COSTS'!$B99*F99</f>
        <v>0</v>
      </c>
    </row>
    <row r="100" spans="1:8" x14ac:dyDescent="0.2">
      <c r="A100" s="45" t="s">
        <v>117</v>
      </c>
      <c r="B100" s="95"/>
      <c r="D100" s="77">
        <f>'MASTER COSTS'!$B100*B100</f>
        <v>0</v>
      </c>
      <c r="F100" s="95"/>
      <c r="H100" s="77">
        <f>'MASTER COSTS'!$B100*F100</f>
        <v>0</v>
      </c>
    </row>
    <row r="101" spans="1:8" x14ac:dyDescent="0.2">
      <c r="A101" s="45" t="s">
        <v>118</v>
      </c>
      <c r="B101" s="95"/>
      <c r="D101" s="77">
        <f>'MASTER COSTS'!$B101*B101</f>
        <v>0</v>
      </c>
      <c r="F101" s="95"/>
      <c r="H101" s="77">
        <f>'MASTER COSTS'!$B101*F101</f>
        <v>0</v>
      </c>
    </row>
    <row r="102" spans="1:8" x14ac:dyDescent="0.2">
      <c r="A102" s="45" t="s">
        <v>119</v>
      </c>
      <c r="B102" s="95"/>
      <c r="D102" s="77">
        <f>'MASTER COSTS'!$B102*B102</f>
        <v>0</v>
      </c>
      <c r="F102" s="95"/>
      <c r="H102" s="77">
        <f>'MASTER COSTS'!$B102*F102</f>
        <v>0</v>
      </c>
    </row>
    <row r="103" spans="1:8" x14ac:dyDescent="0.2">
      <c r="A103" s="63" t="s">
        <v>120</v>
      </c>
      <c r="B103" s="95"/>
      <c r="D103" s="77">
        <f>'MASTER COSTS'!$B103*B103</f>
        <v>0</v>
      </c>
      <c r="F103" s="95"/>
      <c r="H103" s="77">
        <f>'MASTER COSTS'!$B103*F103</f>
        <v>0</v>
      </c>
    </row>
    <row r="104" spans="1:8" x14ac:dyDescent="0.2">
      <c r="A104" s="63" t="s">
        <v>121</v>
      </c>
      <c r="B104" s="95"/>
      <c r="C104" s="63"/>
      <c r="D104" s="77">
        <f>'MASTER COSTS'!$B104*B104</f>
        <v>0</v>
      </c>
      <c r="F104" s="95"/>
      <c r="G104" s="63"/>
      <c r="H104" s="77">
        <f>'MASTER COSTS'!$B104*F104</f>
        <v>0</v>
      </c>
    </row>
    <row r="105" spans="1:8" x14ac:dyDescent="0.2">
      <c r="A105" s="63" t="s">
        <v>122</v>
      </c>
      <c r="B105" s="95"/>
      <c r="C105" s="63"/>
      <c r="D105" s="77">
        <f>'MASTER COSTS'!$B105*B105</f>
        <v>0</v>
      </c>
      <c r="F105" s="95"/>
      <c r="G105" s="63"/>
      <c r="H105" s="77">
        <f>'MASTER COSTS'!$B105*F105</f>
        <v>0</v>
      </c>
    </row>
    <row r="106" spans="1:8" x14ac:dyDescent="0.2">
      <c r="A106" s="63"/>
      <c r="B106" s="53"/>
      <c r="C106" s="63"/>
      <c r="D106" s="54"/>
      <c r="F106" s="53"/>
      <c r="G106" s="63"/>
      <c r="H106" s="54"/>
    </row>
    <row r="107" spans="1:8" x14ac:dyDescent="0.2">
      <c r="A107" s="49" t="s">
        <v>123</v>
      </c>
      <c r="B107" s="85" t="s">
        <v>194</v>
      </c>
      <c r="C107" s="49"/>
      <c r="D107" s="54"/>
      <c r="E107" s="50"/>
      <c r="F107" s="85" t="s">
        <v>194</v>
      </c>
      <c r="G107" s="49"/>
      <c r="H107" s="54"/>
    </row>
    <row r="108" spans="1:8" x14ac:dyDescent="0.2">
      <c r="A108" s="63" t="s">
        <v>124</v>
      </c>
      <c r="B108" s="95"/>
      <c r="C108" s="63"/>
      <c r="D108" s="77">
        <f>'MASTER COSTS'!$B108*B108</f>
        <v>0</v>
      </c>
      <c r="F108" s="95"/>
      <c r="G108" s="63"/>
      <c r="H108" s="77">
        <f>'MASTER COSTS'!$B108*F108</f>
        <v>0</v>
      </c>
    </row>
    <row r="109" spans="1:8" x14ac:dyDescent="0.2">
      <c r="A109" s="63" t="s">
        <v>125</v>
      </c>
      <c r="B109" s="95"/>
      <c r="C109" s="63"/>
      <c r="D109" s="77">
        <f>'MASTER COSTS'!$B109*B109</f>
        <v>0</v>
      </c>
      <c r="F109" s="95"/>
      <c r="G109" s="63"/>
      <c r="H109" s="77">
        <f>'MASTER COSTS'!$B109*F109</f>
        <v>0</v>
      </c>
    </row>
    <row r="110" spans="1:8" x14ac:dyDescent="0.2">
      <c r="A110" s="63" t="s">
        <v>118</v>
      </c>
      <c r="B110" s="95"/>
      <c r="C110" s="63"/>
      <c r="D110" s="77">
        <f>'MASTER COSTS'!$B110*B110</f>
        <v>0</v>
      </c>
      <c r="F110" s="95"/>
      <c r="G110" s="63"/>
      <c r="H110" s="77">
        <f>'MASTER COSTS'!$B110*F110</f>
        <v>0</v>
      </c>
    </row>
    <row r="111" spans="1:8" x14ac:dyDescent="0.2">
      <c r="A111" s="63" t="s">
        <v>94</v>
      </c>
      <c r="B111" s="95"/>
      <c r="C111" s="63"/>
      <c r="D111" s="77">
        <f>'MASTER COSTS'!$B111*B111</f>
        <v>0</v>
      </c>
      <c r="F111" s="95"/>
      <c r="G111" s="63"/>
      <c r="H111" s="77">
        <f>'MASTER COSTS'!$B111*F111</f>
        <v>0</v>
      </c>
    </row>
    <row r="112" spans="1:8" x14ac:dyDescent="0.2">
      <c r="A112" s="63" t="s">
        <v>126</v>
      </c>
      <c r="B112" s="95"/>
      <c r="C112" s="63"/>
      <c r="D112" s="77">
        <f>'MASTER COSTS'!$B112*B112</f>
        <v>0</v>
      </c>
      <c r="F112" s="95"/>
      <c r="G112" s="63"/>
      <c r="H112" s="77">
        <f>'MASTER COSTS'!$B112*F112</f>
        <v>0</v>
      </c>
    </row>
    <row r="113" spans="1:9" x14ac:dyDescent="0.2">
      <c r="A113" s="63" t="s">
        <v>127</v>
      </c>
      <c r="B113" s="95"/>
      <c r="C113" s="63"/>
      <c r="D113" s="77">
        <f>'MASTER COSTS'!$B113*B113</f>
        <v>0</v>
      </c>
      <c r="F113" s="95"/>
      <c r="G113" s="63"/>
      <c r="H113" s="77">
        <f>'MASTER COSTS'!$B113*F113</f>
        <v>0</v>
      </c>
    </row>
    <row r="114" spans="1:9" x14ac:dyDescent="0.2">
      <c r="A114" s="63" t="s">
        <v>128</v>
      </c>
      <c r="B114" s="95"/>
      <c r="C114" s="63"/>
      <c r="D114" s="77">
        <f>'MASTER COSTS'!$B114*B114</f>
        <v>0</v>
      </c>
      <c r="F114" s="95"/>
      <c r="G114" s="63"/>
      <c r="H114" s="77">
        <f>'MASTER COSTS'!$B114*F114</f>
        <v>0</v>
      </c>
    </row>
    <row r="115" spans="1:9" x14ac:dyDescent="0.2">
      <c r="A115" s="63" t="s">
        <v>129</v>
      </c>
      <c r="B115" s="95"/>
      <c r="C115" s="63"/>
      <c r="D115" s="77">
        <f>'MASTER COSTS'!$B115*B115</f>
        <v>0</v>
      </c>
      <c r="F115" s="95"/>
      <c r="G115" s="63"/>
      <c r="H115" s="77">
        <f>'MASTER COSTS'!$B115*F115</f>
        <v>0</v>
      </c>
    </row>
    <row r="116" spans="1:9" x14ac:dyDescent="0.2">
      <c r="A116" s="63" t="s">
        <v>130</v>
      </c>
      <c r="B116" s="95"/>
      <c r="C116" s="63"/>
      <c r="D116" s="77">
        <f>'MASTER COSTS'!$B116*B116</f>
        <v>0</v>
      </c>
      <c r="F116" s="95"/>
      <c r="G116" s="63"/>
      <c r="H116" s="77">
        <f>'MASTER COSTS'!$B116*F116</f>
        <v>0</v>
      </c>
    </row>
    <row r="117" spans="1:9" x14ac:dyDescent="0.2">
      <c r="A117" s="63" t="s">
        <v>131</v>
      </c>
      <c r="B117" s="95"/>
      <c r="C117" s="63"/>
      <c r="D117" s="77">
        <f>'MASTER COSTS'!$B117*B117</f>
        <v>0</v>
      </c>
      <c r="F117" s="95"/>
      <c r="G117" s="63"/>
      <c r="H117" s="77">
        <f>'MASTER COSTS'!$B117*F117</f>
        <v>0</v>
      </c>
    </row>
    <row r="118" spans="1:9" x14ac:dyDescent="0.2">
      <c r="A118" s="87" t="s">
        <v>132</v>
      </c>
      <c r="B118" s="79"/>
      <c r="C118" s="78"/>
      <c r="D118" s="80">
        <f>SUM(D96:D117)</f>
        <v>0</v>
      </c>
      <c r="E118" s="93"/>
      <c r="F118" s="79"/>
      <c r="G118" s="78"/>
      <c r="H118" s="80">
        <f>SUM(H96:H117)</f>
        <v>0</v>
      </c>
    </row>
    <row r="119" spans="1:9" x14ac:dyDescent="0.2">
      <c r="A119" s="49"/>
      <c r="B119" s="59"/>
      <c r="C119" s="63"/>
      <c r="D119" s="54"/>
      <c r="F119" s="59"/>
      <c r="G119" s="63"/>
      <c r="H119" s="54"/>
      <c r="I119" s="5"/>
    </row>
    <row r="120" spans="1:9" x14ac:dyDescent="0.2">
      <c r="A120" s="86" t="s">
        <v>98</v>
      </c>
      <c r="B120" s="81"/>
      <c r="C120" s="86"/>
      <c r="D120" s="76"/>
      <c r="E120" s="50"/>
      <c r="F120" s="81"/>
      <c r="G120" s="86"/>
      <c r="H120" s="76"/>
      <c r="I120" s="5"/>
    </row>
    <row r="121" spans="1:9" x14ac:dyDescent="0.2">
      <c r="A121" s="63" t="s">
        <v>133</v>
      </c>
      <c r="B121" s="95"/>
      <c r="C121" s="63" t="s">
        <v>193</v>
      </c>
      <c r="D121" s="77">
        <f>'MASTER COSTS'!$B121*B121</f>
        <v>0</v>
      </c>
      <c r="F121" s="95"/>
      <c r="G121" s="63" t="s">
        <v>193</v>
      </c>
      <c r="H121" s="77">
        <f>'MASTER COSTS'!$B121*F121</f>
        <v>0</v>
      </c>
      <c r="I121" s="5"/>
    </row>
    <row r="122" spans="1:9" x14ac:dyDescent="0.2">
      <c r="A122" s="45" t="s">
        <v>134</v>
      </c>
      <c r="B122" s="95"/>
      <c r="C122" s="45" t="s">
        <v>200</v>
      </c>
      <c r="D122" s="77">
        <f>'MASTER COSTS'!$B122*B122*$B$134</f>
        <v>0</v>
      </c>
      <c r="F122" s="95"/>
      <c r="G122" s="45" t="s">
        <v>200</v>
      </c>
      <c r="H122" s="77">
        <f>'MASTER COSTS'!$B122*F122*$B$134</f>
        <v>0</v>
      </c>
    </row>
    <row r="123" spans="1:9" x14ac:dyDescent="0.2">
      <c r="A123" s="45" t="s">
        <v>136</v>
      </c>
      <c r="B123" s="95"/>
      <c r="C123" s="45" t="s">
        <v>193</v>
      </c>
      <c r="D123" s="77">
        <f>'MASTER COSTS'!$B123*B123*$B$134</f>
        <v>0</v>
      </c>
      <c r="F123" s="95"/>
      <c r="G123" s="45" t="s">
        <v>193</v>
      </c>
      <c r="H123" s="77">
        <f>'MASTER COSTS'!$B123*F123*$B$134</f>
        <v>0</v>
      </c>
    </row>
    <row r="124" spans="1:9" x14ac:dyDescent="0.2">
      <c r="A124" s="63" t="s">
        <v>138</v>
      </c>
      <c r="B124" s="95"/>
      <c r="C124" s="63" t="s">
        <v>193</v>
      </c>
      <c r="D124" s="77">
        <f>'MASTER COSTS'!$B124*B124</f>
        <v>0</v>
      </c>
      <c r="F124" s="95"/>
      <c r="G124" s="63" t="s">
        <v>193</v>
      </c>
      <c r="H124" s="77">
        <f>'MASTER COSTS'!$B124*F124</f>
        <v>0</v>
      </c>
      <c r="I124" s="66"/>
    </row>
    <row r="125" spans="1:9" x14ac:dyDescent="0.2">
      <c r="A125" s="45" t="s">
        <v>139</v>
      </c>
      <c r="B125" s="95"/>
      <c r="C125" s="45" t="s">
        <v>193</v>
      </c>
      <c r="D125" s="77">
        <f>'MASTER COSTS'!$B125*B125</f>
        <v>0</v>
      </c>
      <c r="F125" s="95"/>
      <c r="G125" s="45" t="s">
        <v>193</v>
      </c>
      <c r="H125" s="77">
        <f>'MASTER COSTS'!$B125*F125</f>
        <v>0</v>
      </c>
      <c r="I125" s="66"/>
    </row>
    <row r="126" spans="1:9" x14ac:dyDescent="0.2">
      <c r="A126" s="45" t="s">
        <v>201</v>
      </c>
      <c r="B126" s="102"/>
      <c r="C126" s="45" t="s">
        <v>202</v>
      </c>
      <c r="D126" s="77">
        <f>'MASTER COSTS'!$B126*B126*(D92+(0.2*D118))</f>
        <v>0</v>
      </c>
      <c r="F126" s="102"/>
      <c r="G126" s="45" t="s">
        <v>202</v>
      </c>
      <c r="H126" s="77">
        <f>'MASTER COSTS'!$B126*F126*(H92+(0.2*H118))</f>
        <v>0</v>
      </c>
      <c r="I126" s="66"/>
    </row>
    <row r="127" spans="1:9" x14ac:dyDescent="0.2">
      <c r="A127" s="45" t="s">
        <v>142</v>
      </c>
      <c r="B127" s="102"/>
      <c r="C127" s="45" t="s">
        <v>203</v>
      </c>
      <c r="D127" s="77">
        <f>'MASTER COSTS'!$B127*B127*B134</f>
        <v>0</v>
      </c>
      <c r="F127" s="102"/>
      <c r="G127" s="45" t="s">
        <v>203</v>
      </c>
      <c r="H127" s="77">
        <f>'MASTER COSTS'!$B127*F127*F134</f>
        <v>0</v>
      </c>
      <c r="I127" s="66"/>
    </row>
    <row r="128" spans="1:9" x14ac:dyDescent="0.2">
      <c r="A128" s="49" t="s">
        <v>143</v>
      </c>
      <c r="B128" s="59"/>
      <c r="C128" s="63"/>
      <c r="D128" s="77">
        <f>SUM(D121:D127)</f>
        <v>0</v>
      </c>
      <c r="F128" s="59"/>
      <c r="G128" s="63"/>
      <c r="H128" s="77">
        <f>SUM(H121:H127)</f>
        <v>0</v>
      </c>
    </row>
    <row r="129" spans="1:9" x14ac:dyDescent="0.2">
      <c r="D129" s="54"/>
      <c r="H129" s="54"/>
      <c r="I129" s="66"/>
    </row>
    <row r="130" spans="1:9" s="5" customFormat="1" x14ac:dyDescent="0.2">
      <c r="A130" s="114" t="s">
        <v>144</v>
      </c>
      <c r="B130" s="115"/>
      <c r="C130" s="114"/>
      <c r="D130" s="116">
        <f>SUM(D92+D118+D128)</f>
        <v>0</v>
      </c>
      <c r="E130" s="3"/>
      <c r="F130" s="115"/>
      <c r="G130" s="114"/>
      <c r="H130" s="116">
        <f>SUM(H92+H118+H128)</f>
        <v>0</v>
      </c>
      <c r="I130" s="117"/>
    </row>
    <row r="131" spans="1:9" x14ac:dyDescent="0.2">
      <c r="D131" s="54"/>
      <c r="H131" s="54"/>
      <c r="I131" s="66"/>
    </row>
    <row r="132" spans="1:9" x14ac:dyDescent="0.2">
      <c r="A132" s="48" t="s">
        <v>145</v>
      </c>
      <c r="D132" s="54"/>
      <c r="H132" s="54"/>
      <c r="I132" s="67"/>
    </row>
    <row r="133" spans="1:9" x14ac:dyDescent="0.2">
      <c r="A133" s="48" t="s">
        <v>146</v>
      </c>
      <c r="B133" s="49" t="s">
        <v>204</v>
      </c>
      <c r="C133" s="49"/>
      <c r="D133" s="49" t="s">
        <v>204</v>
      </c>
      <c r="F133" s="49" t="s">
        <v>204</v>
      </c>
      <c r="G133" s="49"/>
      <c r="H133" s="49" t="s">
        <v>204</v>
      </c>
      <c r="I133" s="68"/>
    </row>
    <row r="134" spans="1:9" x14ac:dyDescent="0.2">
      <c r="A134" s="45" t="s">
        <v>205</v>
      </c>
      <c r="B134" s="99"/>
      <c r="C134" s="45" t="s">
        <v>206</v>
      </c>
      <c r="D134" s="77">
        <f>'MASTER COSTS'!$B134*B134</f>
        <v>0</v>
      </c>
      <c r="F134" s="99"/>
      <c r="G134" s="45" t="s">
        <v>206</v>
      </c>
      <c r="H134" s="77">
        <f>'MASTER COSTS'!$B134*F134</f>
        <v>0</v>
      </c>
    </row>
    <row r="135" spans="1:9" x14ac:dyDescent="0.2">
      <c r="A135" s="45" t="s">
        <v>149</v>
      </c>
      <c r="B135" s="103"/>
      <c r="C135" s="45" t="s">
        <v>207</v>
      </c>
      <c r="D135" s="77">
        <f>'MASTER COSTS'!$B135*B135</f>
        <v>0</v>
      </c>
      <c r="F135" s="103"/>
      <c r="G135" s="45" t="s">
        <v>207</v>
      </c>
      <c r="H135" s="77">
        <f>'MASTER COSTS'!$B135*F135</f>
        <v>0</v>
      </c>
    </row>
    <row r="136" spans="1:9" x14ac:dyDescent="0.2">
      <c r="A136" s="7" t="s">
        <v>150</v>
      </c>
      <c r="B136" s="102"/>
      <c r="D136" s="77">
        <f>'MASTER COSTS'!$B136*B136</f>
        <v>0</v>
      </c>
      <c r="F136" s="102"/>
      <c r="H136" s="77">
        <f>'MASTER COSTS'!$B136*F136</f>
        <v>0</v>
      </c>
    </row>
    <row r="137" spans="1:9" x14ac:dyDescent="0.2">
      <c r="A137" s="48"/>
      <c r="B137" s="62"/>
      <c r="D137" s="54"/>
      <c r="F137" s="62"/>
      <c r="H137" s="54"/>
    </row>
    <row r="138" spans="1:9" x14ac:dyDescent="0.2">
      <c r="A138" s="48" t="s">
        <v>151</v>
      </c>
      <c r="B138" s="62"/>
      <c r="D138" s="54"/>
      <c r="F138" s="62"/>
      <c r="H138" s="54"/>
    </row>
    <row r="139" spans="1:9" x14ac:dyDescent="0.2">
      <c r="A139" s="45" t="s">
        <v>152</v>
      </c>
      <c r="B139" s="99"/>
      <c r="C139" s="45" t="s">
        <v>208</v>
      </c>
      <c r="D139" s="77">
        <f>'MASTER COSTS'!$B139*B139</f>
        <v>0</v>
      </c>
      <c r="F139" s="99"/>
      <c r="G139" s="45" t="s">
        <v>208</v>
      </c>
      <c r="H139" s="77">
        <f>'MASTER COSTS'!$B139*F139</f>
        <v>0</v>
      </c>
    </row>
    <row r="140" spans="1:9" x14ac:dyDescent="0.2">
      <c r="A140" s="45" t="s">
        <v>154</v>
      </c>
      <c r="B140" s="99"/>
      <c r="C140" s="45" t="s">
        <v>208</v>
      </c>
      <c r="D140" s="77">
        <f>'MASTER COSTS'!$B140*B140</f>
        <v>0</v>
      </c>
      <c r="F140" s="99"/>
      <c r="G140" s="45" t="s">
        <v>208</v>
      </c>
      <c r="H140" s="77">
        <f>'MASTER COSTS'!$B140*F140</f>
        <v>0</v>
      </c>
    </row>
    <row r="141" spans="1:9" x14ac:dyDescent="0.2">
      <c r="A141" s="45" t="s">
        <v>155</v>
      </c>
      <c r="B141" s="99"/>
      <c r="C141" s="45" t="s">
        <v>208</v>
      </c>
      <c r="D141" s="77">
        <f>'MASTER COSTS'!$B141*B141</f>
        <v>0</v>
      </c>
      <c r="F141" s="99"/>
      <c r="G141" s="45" t="s">
        <v>208</v>
      </c>
      <c r="H141" s="77">
        <f>'MASTER COSTS'!$B141*F141</f>
        <v>0</v>
      </c>
    </row>
    <row r="142" spans="1:9" x14ac:dyDescent="0.2">
      <c r="A142" s="45" t="s">
        <v>156</v>
      </c>
      <c r="B142" s="102"/>
      <c r="C142" s="45" t="s">
        <v>208</v>
      </c>
      <c r="D142" s="77">
        <f>'MASTER COSTS'!$B142*B142</f>
        <v>0</v>
      </c>
      <c r="F142" s="102"/>
      <c r="G142" s="45" t="s">
        <v>208</v>
      </c>
      <c r="H142" s="77">
        <f>'MASTER COSTS'!$B142*F142</f>
        <v>0</v>
      </c>
    </row>
    <row r="143" spans="1:9" x14ac:dyDescent="0.2">
      <c r="B143" s="104" t="s">
        <v>209</v>
      </c>
      <c r="C143" s="105"/>
      <c r="D143" s="106">
        <f>SUM(D134:D142)-D130</f>
        <v>0</v>
      </c>
      <c r="E143" s="93"/>
      <c r="F143" s="104" t="s">
        <v>209</v>
      </c>
      <c r="G143" s="105"/>
      <c r="H143" s="106">
        <f>SUM(H134:H142)-H130</f>
        <v>0</v>
      </c>
    </row>
  </sheetData>
  <mergeCells count="3">
    <mergeCell ref="B9:D9"/>
    <mergeCell ref="F9:H9"/>
    <mergeCell ref="H14:H15"/>
  </mergeCells>
  <printOptions gridLines="1"/>
  <pageMargins left="0" right="0" top="0" bottom="0" header="0.5" footer="0.5"/>
  <pageSetup scale="53"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55E4B-8323-40A3-B622-EBD7D047FF09}">
  <sheetPr>
    <pageSetUpPr fitToPage="1"/>
  </sheetPr>
  <dimension ref="A1:I143"/>
  <sheetViews>
    <sheetView topLeftCell="A93" workbookViewId="0">
      <selection activeCell="A103" sqref="A103:XFD103"/>
    </sheetView>
  </sheetViews>
  <sheetFormatPr defaultColWidth="9.140625" defaultRowHeight="12.75" x14ac:dyDescent="0.2"/>
  <cols>
    <col min="1" max="1" width="49.7109375" style="45" customWidth="1"/>
    <col min="2" max="2" width="8.5703125" style="47" customWidth="1"/>
    <col min="3" max="3" width="22.28515625" style="45" customWidth="1"/>
    <col min="4" max="4" width="16.140625" style="47" customWidth="1"/>
    <col min="5" max="5" width="3.42578125" style="47" customWidth="1"/>
    <col min="6" max="6" width="8.5703125" style="47" customWidth="1"/>
    <col min="7" max="7" width="22.28515625" style="45" customWidth="1"/>
    <col min="8" max="8" width="14.28515625" style="47" customWidth="1"/>
    <col min="9" max="16384" width="9.140625" style="7"/>
  </cols>
  <sheetData>
    <row r="1" spans="1:9" x14ac:dyDescent="0.2">
      <c r="A1" s="28" t="s">
        <v>0</v>
      </c>
      <c r="B1" s="44" t="s">
        <v>157</v>
      </c>
      <c r="D1" s="46"/>
      <c r="H1" s="46"/>
    </row>
    <row r="2" spans="1:9" x14ac:dyDescent="0.2">
      <c r="A2" s="118" t="s">
        <v>158</v>
      </c>
      <c r="B2" s="119"/>
      <c r="C2" s="120"/>
      <c r="D2" s="121"/>
      <c r="E2" s="119"/>
      <c r="F2" s="119"/>
      <c r="H2" s="46"/>
    </row>
    <row r="3" spans="1:9" x14ac:dyDescent="0.2">
      <c r="A3" s="180" t="s">
        <v>1</v>
      </c>
      <c r="B3" s="107"/>
    </row>
    <row r="4" spans="1:9" x14ac:dyDescent="0.2">
      <c r="A4" s="181" t="s">
        <v>2</v>
      </c>
      <c r="B4" s="108"/>
      <c r="F4" s="5"/>
      <c r="G4" s="5"/>
    </row>
    <row r="5" spans="1:9" x14ac:dyDescent="0.2">
      <c r="A5" s="182" t="s">
        <v>3</v>
      </c>
      <c r="B5" s="109"/>
    </row>
    <row r="6" spans="1:9" ht="13.5" thickBot="1" x14ac:dyDescent="0.25">
      <c r="A6" s="179"/>
      <c r="B6" s="7"/>
    </row>
    <row r="7" spans="1:9" x14ac:dyDescent="0.2">
      <c r="A7" s="94" t="s">
        <v>159</v>
      </c>
      <c r="B7" s="5"/>
    </row>
    <row r="8" spans="1:9" ht="13.5" thickBot="1" x14ac:dyDescent="0.25">
      <c r="A8" s="183" t="s">
        <v>160</v>
      </c>
      <c r="B8" s="5"/>
    </row>
    <row r="9" spans="1:9" x14ac:dyDescent="0.2">
      <c r="B9" s="211" t="s">
        <v>161</v>
      </c>
      <c r="C9" s="211"/>
      <c r="D9" s="211"/>
      <c r="E9" s="50"/>
      <c r="F9" s="211" t="s">
        <v>162</v>
      </c>
      <c r="G9" s="211"/>
      <c r="H9" s="211"/>
    </row>
    <row r="10" spans="1:9" s="5" customFormat="1" x14ac:dyDescent="0.2">
      <c r="A10" s="111" t="s">
        <v>163</v>
      </c>
      <c r="B10" s="112" t="s">
        <v>164</v>
      </c>
      <c r="C10" s="112" t="s">
        <v>165</v>
      </c>
      <c r="D10" s="112" t="s">
        <v>166</v>
      </c>
      <c r="E10" s="113"/>
      <c r="F10" s="112" t="s">
        <v>164</v>
      </c>
      <c r="G10" s="112" t="s">
        <v>165</v>
      </c>
      <c r="H10" s="112" t="s">
        <v>166</v>
      </c>
    </row>
    <row r="11" spans="1:9" x14ac:dyDescent="0.2">
      <c r="A11" s="69" t="s">
        <v>5</v>
      </c>
      <c r="B11" s="70"/>
      <c r="C11" s="71"/>
      <c r="D11" s="70"/>
      <c r="E11" s="110"/>
      <c r="F11" s="70"/>
      <c r="G11" s="71"/>
      <c r="H11" s="70"/>
    </row>
    <row r="12" spans="1:9" x14ac:dyDescent="0.2">
      <c r="A12" s="51" t="s">
        <v>34</v>
      </c>
      <c r="B12" s="59"/>
      <c r="D12" s="77"/>
      <c r="F12" s="59"/>
      <c r="H12" s="77"/>
    </row>
    <row r="13" spans="1:9" x14ac:dyDescent="0.2">
      <c r="A13" s="48" t="s">
        <v>167</v>
      </c>
      <c r="B13" s="125"/>
      <c r="C13" s="45" t="s">
        <v>168</v>
      </c>
      <c r="D13" s="126"/>
      <c r="E13" s="50"/>
      <c r="F13" s="125"/>
      <c r="G13" s="45" t="s">
        <v>168</v>
      </c>
      <c r="H13" s="126"/>
    </row>
    <row r="14" spans="1:9" ht="84" customHeight="1" x14ac:dyDescent="0.2">
      <c r="A14" s="45" t="s">
        <v>169</v>
      </c>
      <c r="B14" s="97"/>
      <c r="C14" s="45" t="s">
        <v>168</v>
      </c>
      <c r="D14" s="77">
        <f>'MASTER COSTS'!$B14*B14</f>
        <v>0</v>
      </c>
      <c r="F14" s="97"/>
      <c r="G14" s="45" t="s">
        <v>168</v>
      </c>
      <c r="H14" s="213" t="s">
        <v>210</v>
      </c>
      <c r="I14" s="61"/>
    </row>
    <row r="15" spans="1:9" x14ac:dyDescent="0.2">
      <c r="A15" s="45" t="s">
        <v>171</v>
      </c>
      <c r="B15" s="97"/>
      <c r="C15" s="45" t="s">
        <v>168</v>
      </c>
      <c r="D15" s="77">
        <f>'MASTER COSTS'!$B15*B15</f>
        <v>0</v>
      </c>
      <c r="F15" s="97"/>
      <c r="G15" s="45" t="s">
        <v>172</v>
      </c>
      <c r="H15" s="213"/>
      <c r="I15" s="61"/>
    </row>
    <row r="16" spans="1:9" x14ac:dyDescent="0.2">
      <c r="A16" s="51" t="s">
        <v>173</v>
      </c>
      <c r="B16" s="185">
        <f>B13-B14-B15</f>
        <v>0</v>
      </c>
      <c r="C16" s="45" t="s">
        <v>168</v>
      </c>
      <c r="D16" s="54"/>
      <c r="E16" s="123"/>
      <c r="F16" s="185">
        <f>F13-F14-F15</f>
        <v>0</v>
      </c>
      <c r="G16" s="45" t="s">
        <v>168</v>
      </c>
      <c r="H16" s="124"/>
      <c r="I16" s="61"/>
    </row>
    <row r="17" spans="1:9" x14ac:dyDescent="0.2">
      <c r="B17" s="97"/>
      <c r="D17" s="54"/>
      <c r="F17" s="97"/>
      <c r="H17" s="77"/>
      <c r="I17" s="61"/>
    </row>
    <row r="18" spans="1:9" x14ac:dyDescent="0.2">
      <c r="A18" s="52" t="s">
        <v>174</v>
      </c>
      <c r="B18" s="95"/>
      <c r="C18" s="45" t="s">
        <v>175</v>
      </c>
      <c r="D18" s="77">
        <f>'MASTER COSTS'!$B18*B18</f>
        <v>0</v>
      </c>
      <c r="F18" s="95"/>
      <c r="G18" s="45" t="s">
        <v>175</v>
      </c>
      <c r="H18" s="77">
        <f>'MASTER COSTS'!$B18*F18</f>
        <v>0</v>
      </c>
    </row>
    <row r="19" spans="1:9" x14ac:dyDescent="0.2">
      <c r="A19" s="55" t="s">
        <v>176</v>
      </c>
      <c r="B19" s="96"/>
      <c r="C19" s="45" t="s">
        <v>177</v>
      </c>
      <c r="D19" s="77">
        <f>'MASTER COSTS'!$B19*B19</f>
        <v>0</v>
      </c>
      <c r="F19" s="96"/>
      <c r="G19" s="45" t="s">
        <v>177</v>
      </c>
      <c r="H19" s="77">
        <f>'MASTER COSTS'!$B19*F19</f>
        <v>0</v>
      </c>
    </row>
    <row r="20" spans="1:9" x14ac:dyDescent="0.2">
      <c r="A20" s="57" t="s">
        <v>26</v>
      </c>
      <c r="B20" s="96"/>
      <c r="C20" s="45" t="s">
        <v>177</v>
      </c>
      <c r="D20" s="77">
        <f>'MASTER COSTS'!$B20*B20</f>
        <v>0</v>
      </c>
      <c r="F20" s="96"/>
      <c r="G20" s="45" t="s">
        <v>175</v>
      </c>
      <c r="H20" s="77">
        <f>'MASTER COSTS'!$B20*F20</f>
        <v>0</v>
      </c>
    </row>
    <row r="21" spans="1:9" x14ac:dyDescent="0.2">
      <c r="A21" s="57" t="s">
        <v>28</v>
      </c>
      <c r="B21" s="96"/>
      <c r="D21" s="77">
        <f>'MASTER COSTS'!$B21*B21</f>
        <v>0</v>
      </c>
      <c r="F21" s="96"/>
      <c r="H21" s="77">
        <f>'MASTER COSTS'!$B21*F21</f>
        <v>0</v>
      </c>
    </row>
    <row r="22" spans="1:9" x14ac:dyDescent="0.2">
      <c r="A22" s="55"/>
      <c r="B22" s="56"/>
      <c r="D22" s="54"/>
      <c r="F22" s="56"/>
      <c r="H22" s="54"/>
    </row>
    <row r="23" spans="1:9" x14ac:dyDescent="0.2">
      <c r="A23" s="51" t="s">
        <v>49</v>
      </c>
      <c r="B23" s="59"/>
      <c r="D23" s="54"/>
      <c r="F23" s="59"/>
      <c r="H23" s="54"/>
    </row>
    <row r="24" spans="1:9" x14ac:dyDescent="0.2">
      <c r="A24" s="45" t="s">
        <v>35</v>
      </c>
      <c r="B24" s="97"/>
      <c r="C24" s="45" t="s">
        <v>168</v>
      </c>
      <c r="D24" s="77">
        <f>'MASTER COSTS'!$B24*B24</f>
        <v>0</v>
      </c>
      <c r="F24" s="97"/>
      <c r="G24" s="45" t="s">
        <v>168</v>
      </c>
      <c r="H24" s="77">
        <f>'MASTER COSTS'!$B24*F24</f>
        <v>0</v>
      </c>
    </row>
    <row r="25" spans="1:9" x14ac:dyDescent="0.2">
      <c r="A25" s="38" t="s">
        <v>37</v>
      </c>
      <c r="B25" s="95"/>
      <c r="C25" s="45" t="s">
        <v>168</v>
      </c>
      <c r="D25" s="77">
        <f>'MASTER COSTS'!$B25*B25</f>
        <v>0</v>
      </c>
      <c r="F25" s="95"/>
      <c r="G25" s="45" t="s">
        <v>168</v>
      </c>
      <c r="H25" s="77">
        <f>'MASTER COSTS'!$B25*F25</f>
        <v>0</v>
      </c>
    </row>
    <row r="26" spans="1:9" x14ac:dyDescent="0.2">
      <c r="A26" s="38" t="s">
        <v>39</v>
      </c>
      <c r="B26" s="95"/>
      <c r="C26" s="45" t="s">
        <v>168</v>
      </c>
      <c r="D26" s="77">
        <f>'MASTER COSTS'!$B26*B26</f>
        <v>0</v>
      </c>
      <c r="F26" s="95"/>
      <c r="G26" s="45" t="s">
        <v>168</v>
      </c>
      <c r="H26" s="77">
        <f>'MASTER COSTS'!$B26*F26</f>
        <v>0</v>
      </c>
    </row>
    <row r="27" spans="1:9" x14ac:dyDescent="0.2">
      <c r="A27" s="45" t="s">
        <v>40</v>
      </c>
      <c r="B27" s="95"/>
      <c r="C27" s="45" t="s">
        <v>168</v>
      </c>
      <c r="D27" s="77">
        <f>'MASTER COSTS'!$B27*B27</f>
        <v>0</v>
      </c>
      <c r="F27" s="95"/>
      <c r="G27" s="45" t="s">
        <v>168</v>
      </c>
      <c r="H27" s="77">
        <f>'MASTER COSTS'!$B27*F27</f>
        <v>0</v>
      </c>
      <c r="I27" s="28"/>
    </row>
    <row r="28" spans="1:9" x14ac:dyDescent="0.2">
      <c r="A28" s="45" t="s">
        <v>41</v>
      </c>
      <c r="B28" s="95"/>
      <c r="C28" s="45" t="s">
        <v>168</v>
      </c>
      <c r="D28" s="77">
        <f>'MASTER COSTS'!$B28*B28</f>
        <v>0</v>
      </c>
      <c r="F28" s="95"/>
      <c r="G28" s="45" t="s">
        <v>168</v>
      </c>
      <c r="H28" s="77">
        <f>'MASTER COSTS'!$B28*F28</f>
        <v>0</v>
      </c>
      <c r="I28" s="60"/>
    </row>
    <row r="29" spans="1:9" x14ac:dyDescent="0.2">
      <c r="A29" s="45" t="s">
        <v>44</v>
      </c>
      <c r="B29" s="95"/>
      <c r="C29" s="45" t="s">
        <v>168</v>
      </c>
      <c r="D29" s="77">
        <f>'MASTER COSTS'!$B29*B29</f>
        <v>0</v>
      </c>
      <c r="F29" s="95"/>
      <c r="G29" s="45" t="s">
        <v>168</v>
      </c>
      <c r="H29" s="77">
        <f>'MASTER COSTS'!$B29*F29</f>
        <v>0</v>
      </c>
      <c r="I29" s="60"/>
    </row>
    <row r="30" spans="1:9" x14ac:dyDescent="0.2">
      <c r="A30" s="45" t="s">
        <v>45</v>
      </c>
      <c r="B30" s="186">
        <f>(B38*0.11) + (B39*0.46) + (B41*0.12)</f>
        <v>0</v>
      </c>
      <c r="C30" s="45" t="s">
        <v>168</v>
      </c>
      <c r="D30" s="77">
        <f>'MASTER COSTS'!$B30*B30</f>
        <v>0</v>
      </c>
      <c r="F30" s="186">
        <f>(F38*0.11) + (F39*0.46) + (F41*0.12)</f>
        <v>0</v>
      </c>
      <c r="G30" s="45" t="s">
        <v>168</v>
      </c>
      <c r="H30" s="77">
        <f>'MASTER COSTS'!$B30*F30</f>
        <v>0</v>
      </c>
    </row>
    <row r="31" spans="1:9" x14ac:dyDescent="0.2">
      <c r="A31" s="57" t="s">
        <v>28</v>
      </c>
      <c r="B31" s="97"/>
      <c r="C31" s="45" t="s">
        <v>168</v>
      </c>
      <c r="D31" s="77">
        <f>'MASTER COSTS'!$B31*B31</f>
        <v>0</v>
      </c>
      <c r="F31" s="97"/>
      <c r="G31" s="45" t="s">
        <v>168</v>
      </c>
      <c r="H31" s="77">
        <f>'MASTER COSTS'!$B31*F31</f>
        <v>0</v>
      </c>
    </row>
    <row r="32" spans="1:9" x14ac:dyDescent="0.2">
      <c r="A32" s="48" t="s">
        <v>178</v>
      </c>
      <c r="B32" s="187">
        <f>SUM(B18:B31)+B14+B15</f>
        <v>0</v>
      </c>
      <c r="C32" s="48"/>
      <c r="D32" s="54"/>
      <c r="E32" s="50"/>
      <c r="F32" s="187">
        <f>SUM(F18:F31)+F14+F15</f>
        <v>0</v>
      </c>
      <c r="G32" s="48"/>
      <c r="H32" s="54"/>
    </row>
    <row r="33" spans="1:8" x14ac:dyDescent="0.2">
      <c r="A33" s="48"/>
      <c r="B33" s="64"/>
      <c r="C33" s="48"/>
      <c r="D33" s="54"/>
      <c r="E33" s="50"/>
      <c r="F33" s="64"/>
      <c r="G33" s="48"/>
      <c r="H33" s="54"/>
    </row>
    <row r="34" spans="1:8" x14ac:dyDescent="0.2">
      <c r="A34" s="58" t="s">
        <v>55</v>
      </c>
      <c r="B34" s="53"/>
      <c r="D34" s="54"/>
      <c r="F34" s="53"/>
      <c r="H34" s="54"/>
    </row>
    <row r="35" spans="1:8" s="5" customFormat="1" x14ac:dyDescent="0.2">
      <c r="A35" s="48" t="s">
        <v>179</v>
      </c>
      <c r="B35" s="188">
        <v>57</v>
      </c>
      <c r="C35" s="48"/>
      <c r="D35" s="54"/>
      <c r="E35" s="50"/>
      <c r="F35" s="188">
        <v>57</v>
      </c>
      <c r="G35" s="48"/>
      <c r="H35" s="54"/>
    </row>
    <row r="36" spans="1:8" x14ac:dyDescent="0.2">
      <c r="A36" s="45" t="s">
        <v>180</v>
      </c>
      <c r="B36" s="95"/>
      <c r="D36" s="54"/>
      <c r="F36" s="95"/>
      <c r="H36" s="54"/>
    </row>
    <row r="37" spans="1:8" s="5" customFormat="1" x14ac:dyDescent="0.2">
      <c r="A37" s="51" t="s">
        <v>181</v>
      </c>
      <c r="B37" s="188">
        <f>B35-B36</f>
        <v>57</v>
      </c>
      <c r="C37" s="48"/>
      <c r="D37" s="54"/>
      <c r="E37" s="50"/>
      <c r="F37" s="188">
        <f>F35-F36</f>
        <v>57</v>
      </c>
      <c r="G37" s="48"/>
      <c r="H37" s="54"/>
    </row>
    <row r="38" spans="1:8" ht="15.75" x14ac:dyDescent="0.3">
      <c r="A38" s="52" t="s">
        <v>30</v>
      </c>
      <c r="B38" s="95"/>
      <c r="C38" s="45" t="s">
        <v>182</v>
      </c>
      <c r="D38" s="77">
        <f>'MASTER COSTS'!$B38*B38</f>
        <v>0</v>
      </c>
      <c r="F38" s="95"/>
      <c r="G38" s="45" t="s">
        <v>182</v>
      </c>
      <c r="H38" s="77">
        <f>'MASTER COSTS'!$B38*F38</f>
        <v>0</v>
      </c>
    </row>
    <row r="39" spans="1:8" ht="15.75" x14ac:dyDescent="0.3">
      <c r="A39" s="45" t="s">
        <v>58</v>
      </c>
      <c r="B39" s="95"/>
      <c r="C39" s="45" t="s">
        <v>182</v>
      </c>
      <c r="D39" s="77">
        <f>'MASTER COSTS'!$B39*B39</f>
        <v>0</v>
      </c>
      <c r="F39" s="95"/>
      <c r="G39" s="45" t="s">
        <v>182</v>
      </c>
      <c r="H39" s="77">
        <f>'MASTER COSTS'!$B39*F39</f>
        <v>0</v>
      </c>
    </row>
    <row r="40" spans="1:8" ht="15.75" x14ac:dyDescent="0.3">
      <c r="A40" s="45" t="s">
        <v>61</v>
      </c>
      <c r="B40" s="96"/>
      <c r="C40" s="45" t="s">
        <v>182</v>
      </c>
      <c r="D40" s="77">
        <f>'MASTER COSTS'!$B40*B40</f>
        <v>0</v>
      </c>
      <c r="F40" s="96"/>
      <c r="G40" s="45" t="s">
        <v>182</v>
      </c>
      <c r="H40" s="77">
        <f>'MASTER COSTS'!$B40*F40</f>
        <v>0</v>
      </c>
    </row>
    <row r="41" spans="1:8" ht="15.75" x14ac:dyDescent="0.3">
      <c r="A41" s="55" t="s">
        <v>33</v>
      </c>
      <c r="B41" s="96"/>
      <c r="C41" s="45" t="s">
        <v>182</v>
      </c>
      <c r="D41" s="77">
        <f>'MASTER COSTS'!$B41*B41</f>
        <v>0</v>
      </c>
      <c r="F41" s="96"/>
      <c r="G41" s="45" t="s">
        <v>182</v>
      </c>
      <c r="H41" s="77">
        <f>'MASTER COSTS'!$B41*F41</f>
        <v>0</v>
      </c>
    </row>
    <row r="42" spans="1:8" s="5" customFormat="1" x14ac:dyDescent="0.2">
      <c r="A42" s="48" t="s">
        <v>183</v>
      </c>
      <c r="B42" s="189">
        <f>SUM(B38:B41)+B36</f>
        <v>0</v>
      </c>
      <c r="C42" s="48"/>
      <c r="D42" s="54"/>
      <c r="E42" s="50"/>
      <c r="F42" s="189">
        <f>SUM(F38:F41)+F36</f>
        <v>0</v>
      </c>
      <c r="G42" s="48"/>
      <c r="H42" s="54"/>
    </row>
    <row r="43" spans="1:8" x14ac:dyDescent="0.2">
      <c r="B43" s="59"/>
      <c r="D43" s="54"/>
      <c r="F43" s="59"/>
      <c r="H43" s="54"/>
    </row>
    <row r="44" spans="1:8" x14ac:dyDescent="0.2">
      <c r="A44" s="58" t="s">
        <v>68</v>
      </c>
      <c r="B44" s="7"/>
      <c r="C44" s="7"/>
      <c r="D44" s="54"/>
      <c r="E44" s="7"/>
      <c r="F44" s="7"/>
      <c r="G44" s="7"/>
      <c r="H44" s="54"/>
    </row>
    <row r="45" spans="1:8" ht="15.75" x14ac:dyDescent="0.3">
      <c r="A45" s="129" t="s">
        <v>184</v>
      </c>
      <c r="B45" s="95"/>
      <c r="C45" s="45" t="s">
        <v>185</v>
      </c>
      <c r="D45" s="54"/>
      <c r="F45" s="95"/>
      <c r="G45" s="45" t="s">
        <v>185</v>
      </c>
      <c r="H45" s="54"/>
    </row>
    <row r="46" spans="1:8" x14ac:dyDescent="0.2">
      <c r="A46" s="52" t="s">
        <v>186</v>
      </c>
      <c r="B46" s="95"/>
      <c r="D46" s="54"/>
      <c r="F46" s="95"/>
      <c r="H46" s="54"/>
    </row>
    <row r="47" spans="1:8" x14ac:dyDescent="0.2">
      <c r="A47" s="129" t="s">
        <v>187</v>
      </c>
      <c r="B47" s="190">
        <f>B45-B46</f>
        <v>0</v>
      </c>
      <c r="D47" s="54"/>
      <c r="F47" s="190">
        <f>F45-F46</f>
        <v>0</v>
      </c>
      <c r="H47" s="54"/>
    </row>
    <row r="48" spans="1:8" x14ac:dyDescent="0.2">
      <c r="A48" s="162" t="s">
        <v>42</v>
      </c>
      <c r="B48" s="95"/>
      <c r="D48" s="77">
        <f>'MASTER COSTS'!$B48*B48</f>
        <v>0</v>
      </c>
      <c r="F48" s="95"/>
      <c r="H48" s="77">
        <f>'MASTER COSTS'!$B48*F48</f>
        <v>0</v>
      </c>
    </row>
    <row r="49" spans="1:8" x14ac:dyDescent="0.2">
      <c r="A49" s="52" t="s">
        <v>43</v>
      </c>
      <c r="B49" s="95"/>
      <c r="D49" s="77">
        <f>'MASTER COSTS'!$B49*B49</f>
        <v>0</v>
      </c>
      <c r="F49" s="95"/>
      <c r="H49" s="77">
        <f>'MASTER COSTS'!$B49*F49</f>
        <v>0</v>
      </c>
    </row>
    <row r="50" spans="1:8" x14ac:dyDescent="0.2">
      <c r="A50" s="129" t="s">
        <v>188</v>
      </c>
      <c r="B50" s="190">
        <f>B46+B48+B49</f>
        <v>0</v>
      </c>
      <c r="D50" s="54"/>
      <c r="F50" s="190">
        <f>F46+F48+F49</f>
        <v>0</v>
      </c>
      <c r="H50" s="54"/>
    </row>
    <row r="51" spans="1:8" x14ac:dyDescent="0.2">
      <c r="A51" s="58"/>
      <c r="B51" s="53"/>
      <c r="D51" s="54"/>
      <c r="F51" s="53"/>
      <c r="H51" s="54"/>
    </row>
    <row r="52" spans="1:8" x14ac:dyDescent="0.2">
      <c r="A52" s="58" t="s">
        <v>73</v>
      </c>
      <c r="B52" s="95">
        <v>0</v>
      </c>
      <c r="C52" s="45" t="s">
        <v>189</v>
      </c>
      <c r="D52" s="77">
        <f>'MASTER COSTS'!$B52*B52</f>
        <v>0</v>
      </c>
      <c r="F52" s="95">
        <v>0</v>
      </c>
      <c r="G52" s="45" t="s">
        <v>189</v>
      </c>
      <c r="H52" s="77">
        <f>'MASTER COSTS'!$B52*F52</f>
        <v>0</v>
      </c>
    </row>
    <row r="53" spans="1:8" x14ac:dyDescent="0.2">
      <c r="D53" s="54"/>
      <c r="H53" s="54"/>
    </row>
    <row r="54" spans="1:8" x14ac:dyDescent="0.2">
      <c r="A54" s="51" t="s">
        <v>75</v>
      </c>
      <c r="B54" s="98"/>
      <c r="C54" s="45" t="s">
        <v>190</v>
      </c>
      <c r="D54" s="77">
        <f>'MASTER COSTS'!$B54*B54</f>
        <v>0</v>
      </c>
      <c r="F54" s="98"/>
      <c r="G54" s="45" t="s">
        <v>190</v>
      </c>
      <c r="H54" s="77">
        <f>'MASTER COSTS'!$B54*F54</f>
        <v>0</v>
      </c>
    </row>
    <row r="55" spans="1:8" x14ac:dyDescent="0.2">
      <c r="B55" s="191"/>
      <c r="D55" s="184"/>
      <c r="F55" s="191"/>
      <c r="H55" s="184"/>
    </row>
    <row r="56" spans="1:8" x14ac:dyDescent="0.2">
      <c r="A56" s="73" t="s">
        <v>77</v>
      </c>
      <c r="B56" s="74" t="s">
        <v>78</v>
      </c>
      <c r="C56" s="75"/>
      <c r="D56" s="76"/>
      <c r="F56" s="74" t="s">
        <v>78</v>
      </c>
      <c r="G56" s="75"/>
      <c r="H56" s="76"/>
    </row>
    <row r="57" spans="1:8" x14ac:dyDescent="0.2">
      <c r="A57" s="51" t="s">
        <v>191</v>
      </c>
      <c r="D57" s="54"/>
      <c r="E57" s="50"/>
      <c r="H57" s="54"/>
    </row>
    <row r="58" spans="1:8" x14ac:dyDescent="0.2">
      <c r="A58" s="45" t="s">
        <v>79</v>
      </c>
      <c r="B58" s="99"/>
      <c r="C58" s="45" t="s">
        <v>81</v>
      </c>
      <c r="D58" s="77" t="str">
        <f>IFERROR(B58*(B60/B59),"Seed info needed")</f>
        <v>Seed info needed</v>
      </c>
      <c r="F58" s="99"/>
      <c r="G58" s="45" t="s">
        <v>81</v>
      </c>
      <c r="H58" s="77" t="str">
        <f>IFERROR(F58*(F60/F59),"Seed info needed")</f>
        <v>Seed info needed</v>
      </c>
    </row>
    <row r="59" spans="1:8" x14ac:dyDescent="0.2">
      <c r="B59" s="95"/>
      <c r="C59" s="45" t="s">
        <v>82</v>
      </c>
      <c r="D59" s="54"/>
      <c r="F59" s="95"/>
      <c r="G59" s="45" t="s">
        <v>82</v>
      </c>
      <c r="H59" s="54"/>
    </row>
    <row r="60" spans="1:8" x14ac:dyDescent="0.2">
      <c r="B60" s="95"/>
      <c r="C60" s="45" t="s">
        <v>83</v>
      </c>
      <c r="D60" s="54"/>
      <c r="F60" s="95"/>
      <c r="G60" s="45" t="s">
        <v>83</v>
      </c>
      <c r="H60" s="54"/>
    </row>
    <row r="61" spans="1:8" x14ac:dyDescent="0.2">
      <c r="B61" s="62"/>
      <c r="D61" s="54"/>
      <c r="F61" s="62"/>
      <c r="H61" s="54"/>
    </row>
    <row r="62" spans="1:8" x14ac:dyDescent="0.2">
      <c r="D62" s="54"/>
      <c r="H62" s="54"/>
    </row>
    <row r="63" spans="1:8" x14ac:dyDescent="0.2">
      <c r="A63" s="51" t="s">
        <v>84</v>
      </c>
      <c r="B63" s="49" t="s">
        <v>192</v>
      </c>
      <c r="C63" s="48"/>
      <c r="D63" s="54"/>
      <c r="E63" s="50"/>
      <c r="F63" s="49" t="s">
        <v>192</v>
      </c>
      <c r="G63" s="48"/>
      <c r="H63" s="54"/>
    </row>
    <row r="64" spans="1:8" x14ac:dyDescent="0.2">
      <c r="A64" s="45" t="s">
        <v>85</v>
      </c>
      <c r="B64" s="95"/>
      <c r="C64" s="45" t="s">
        <v>193</v>
      </c>
      <c r="D64" s="77">
        <f>'MASTER COSTS'!$B64*B64</f>
        <v>0</v>
      </c>
      <c r="F64" s="95"/>
      <c r="G64" s="45" t="s">
        <v>193</v>
      </c>
      <c r="H64" s="77">
        <f>'MASTER COSTS'!$B64*F64</f>
        <v>0</v>
      </c>
    </row>
    <row r="65" spans="1:8" x14ac:dyDescent="0.2">
      <c r="A65" s="45" t="s">
        <v>87</v>
      </c>
      <c r="B65" s="95"/>
      <c r="C65" s="45" t="s">
        <v>193</v>
      </c>
      <c r="D65" s="77">
        <f>'MASTER COSTS'!$B65*B65</f>
        <v>0</v>
      </c>
      <c r="F65" s="95"/>
      <c r="G65" s="45" t="s">
        <v>193</v>
      </c>
      <c r="H65" s="77">
        <f>'MASTER COSTS'!$B65*F65</f>
        <v>0</v>
      </c>
    </row>
    <row r="66" spans="1:8" x14ac:dyDescent="0.2">
      <c r="A66" s="45" t="s">
        <v>88</v>
      </c>
      <c r="B66" s="95"/>
      <c r="C66" s="45" t="s">
        <v>193</v>
      </c>
      <c r="D66" s="77">
        <f>'MASTER COSTS'!$B66*B66</f>
        <v>0</v>
      </c>
      <c r="F66" s="95"/>
      <c r="G66" s="45" t="s">
        <v>193</v>
      </c>
      <c r="H66" s="77">
        <f>'MASTER COSTS'!$B66*F66</f>
        <v>0</v>
      </c>
    </row>
    <row r="67" spans="1:8" x14ac:dyDescent="0.2">
      <c r="A67" s="45" t="s">
        <v>89</v>
      </c>
      <c r="B67" s="98"/>
      <c r="C67" s="45" t="s">
        <v>194</v>
      </c>
      <c r="D67" s="77">
        <f>'MASTER COSTS'!$B67*B67</f>
        <v>0</v>
      </c>
      <c r="F67" s="98"/>
      <c r="H67" s="77">
        <f>'MASTER COSTS'!$B67*F67</f>
        <v>0</v>
      </c>
    </row>
    <row r="68" spans="1:8" x14ac:dyDescent="0.2">
      <c r="D68" s="54"/>
      <c r="H68" s="54"/>
    </row>
    <row r="69" spans="1:8" x14ac:dyDescent="0.2">
      <c r="A69" s="51" t="s">
        <v>91</v>
      </c>
      <c r="B69" s="49" t="s">
        <v>195</v>
      </c>
      <c r="C69" s="48"/>
      <c r="D69" s="54"/>
      <c r="E69" s="50"/>
      <c r="F69" s="49" t="s">
        <v>195</v>
      </c>
      <c r="G69" s="48"/>
      <c r="H69" s="54"/>
    </row>
    <row r="70" spans="1:8" x14ac:dyDescent="0.2">
      <c r="A70" s="63" t="s">
        <v>92</v>
      </c>
      <c r="B70" s="95"/>
      <c r="C70" s="63"/>
      <c r="D70" s="77">
        <f>'MASTER COSTS'!$B70*B70</f>
        <v>0</v>
      </c>
      <c r="F70" s="95"/>
      <c r="G70" s="63"/>
      <c r="H70" s="77">
        <f>'MASTER COSTS'!$B70*F70</f>
        <v>0</v>
      </c>
    </row>
    <row r="71" spans="1:8" x14ac:dyDescent="0.2">
      <c r="A71" s="63" t="s">
        <v>93</v>
      </c>
      <c r="B71" s="95"/>
      <c r="C71" s="63"/>
      <c r="D71" s="77">
        <f>'MASTER COSTS'!$B71*B71</f>
        <v>0</v>
      </c>
      <c r="F71" s="95"/>
      <c r="G71" s="63"/>
      <c r="H71" s="77">
        <f>'MASTER COSTS'!$B71*F71</f>
        <v>0</v>
      </c>
    </row>
    <row r="72" spans="1:8" x14ac:dyDescent="0.2">
      <c r="A72" s="63" t="s">
        <v>94</v>
      </c>
      <c r="B72" s="95"/>
      <c r="C72" s="63"/>
      <c r="D72" s="77">
        <f>'MASTER COSTS'!$B72*B72</f>
        <v>0</v>
      </c>
      <c r="F72" s="95"/>
      <c r="G72" s="63"/>
      <c r="H72" s="77">
        <f>'MASTER COSTS'!$B72*F72</f>
        <v>0</v>
      </c>
    </row>
    <row r="73" spans="1:8" x14ac:dyDescent="0.2">
      <c r="A73" s="63" t="s">
        <v>95</v>
      </c>
      <c r="B73" s="95"/>
      <c r="C73" s="63"/>
      <c r="D73" s="77">
        <f>'MASTER COSTS'!$B73*B73</f>
        <v>0</v>
      </c>
      <c r="F73" s="95"/>
      <c r="G73" s="63"/>
      <c r="H73" s="77">
        <f>'MASTER COSTS'!$B73*F73</f>
        <v>0</v>
      </c>
    </row>
    <row r="74" spans="1:8" x14ac:dyDescent="0.2">
      <c r="A74" s="63" t="s">
        <v>96</v>
      </c>
      <c r="B74" s="95"/>
      <c r="C74" s="63"/>
      <c r="D74" s="77">
        <f>'MASTER COSTS'!$B74*B74</f>
        <v>0</v>
      </c>
      <c r="F74" s="95"/>
      <c r="G74" s="63"/>
      <c r="H74" s="77">
        <f>'MASTER COSTS'!$B74*F74</f>
        <v>0</v>
      </c>
    </row>
    <row r="75" spans="1:8" x14ac:dyDescent="0.2">
      <c r="A75" s="63" t="s">
        <v>97</v>
      </c>
      <c r="B75" s="95"/>
      <c r="C75" s="63"/>
      <c r="D75" s="77">
        <f>'MASTER COSTS'!$B75*B75</f>
        <v>0</v>
      </c>
      <c r="F75" s="95"/>
      <c r="G75" s="63"/>
      <c r="H75" s="77">
        <f>'MASTER COSTS'!$B75*F75</f>
        <v>0</v>
      </c>
    </row>
    <row r="76" spans="1:8" x14ac:dyDescent="0.2">
      <c r="A76" s="63" t="s">
        <v>98</v>
      </c>
      <c r="B76" s="95"/>
      <c r="C76" s="63"/>
      <c r="D76" s="77">
        <f>'MASTER COSTS'!$B76*B76</f>
        <v>0</v>
      </c>
      <c r="F76" s="95"/>
      <c r="G76" s="63"/>
      <c r="H76" s="77">
        <f>'MASTER COSTS'!$B76*F76</f>
        <v>0</v>
      </c>
    </row>
    <row r="77" spans="1:8" x14ac:dyDescent="0.2">
      <c r="B77" s="53"/>
      <c r="C77" s="63"/>
      <c r="D77" s="54"/>
      <c r="F77" s="53"/>
      <c r="G77" s="63"/>
      <c r="H77" s="54"/>
    </row>
    <row r="78" spans="1:8" x14ac:dyDescent="0.2">
      <c r="A78" s="51" t="s">
        <v>99</v>
      </c>
      <c r="B78" s="64"/>
      <c r="C78" s="48"/>
      <c r="D78" s="54"/>
      <c r="E78" s="50"/>
      <c r="F78" s="64"/>
      <c r="G78" s="48"/>
      <c r="H78" s="54"/>
    </row>
    <row r="79" spans="1:8" x14ac:dyDescent="0.2">
      <c r="A79" s="63" t="s">
        <v>100</v>
      </c>
      <c r="B79" s="95"/>
      <c r="C79" s="63"/>
      <c r="D79" s="77">
        <f>'MASTER COSTS'!$B79*B79</f>
        <v>0</v>
      </c>
      <c r="F79" s="95"/>
      <c r="G79" s="63"/>
      <c r="H79" s="77">
        <f>'MASTER COSTS'!$B79*F79</f>
        <v>0</v>
      </c>
    </row>
    <row r="80" spans="1:8" x14ac:dyDescent="0.2">
      <c r="A80" s="63" t="s">
        <v>101</v>
      </c>
      <c r="B80" s="95"/>
      <c r="C80" s="63"/>
      <c r="D80" s="77">
        <f>'MASTER COSTS'!$B80*B80</f>
        <v>0</v>
      </c>
      <c r="F80" s="95"/>
      <c r="G80" s="63"/>
      <c r="H80" s="77">
        <f>'MASTER COSTS'!$B80*F80</f>
        <v>0</v>
      </c>
    </row>
    <row r="81" spans="1:8" x14ac:dyDescent="0.2">
      <c r="A81" s="63" t="s">
        <v>102</v>
      </c>
      <c r="B81" s="95"/>
      <c r="C81" s="63"/>
      <c r="D81" s="77">
        <f>'MASTER COSTS'!$B81*B81</f>
        <v>0</v>
      </c>
      <c r="F81" s="95"/>
      <c r="G81" s="63"/>
      <c r="H81" s="77">
        <f>'MASTER COSTS'!$B81*F81</f>
        <v>0</v>
      </c>
    </row>
    <row r="82" spans="1:8" x14ac:dyDescent="0.2">
      <c r="A82" s="63"/>
      <c r="B82" s="53"/>
      <c r="C82" s="63"/>
      <c r="D82" s="54"/>
      <c r="F82" s="53"/>
      <c r="G82" s="63"/>
      <c r="H82" s="54"/>
    </row>
    <row r="83" spans="1:8" x14ac:dyDescent="0.2">
      <c r="A83" s="65" t="s">
        <v>103</v>
      </c>
      <c r="B83" s="53"/>
      <c r="C83" s="63"/>
      <c r="D83" s="54"/>
      <c r="F83" s="53"/>
      <c r="G83" s="63"/>
      <c r="H83" s="54"/>
    </row>
    <row r="84" spans="1:8" x14ac:dyDescent="0.2">
      <c r="A84" s="7" t="s">
        <v>104</v>
      </c>
      <c r="B84" s="95"/>
      <c r="C84" s="63"/>
      <c r="D84" s="77">
        <f>'MASTER COSTS'!$B84*B84</f>
        <v>0</v>
      </c>
      <c r="F84" s="95"/>
      <c r="G84" s="63"/>
      <c r="H84" s="77">
        <f>'MASTER COSTS'!$B84*F84</f>
        <v>0</v>
      </c>
    </row>
    <row r="85" spans="1:8" x14ac:dyDescent="0.2">
      <c r="A85" s="7" t="s">
        <v>102</v>
      </c>
      <c r="B85" s="95"/>
      <c r="C85" s="63"/>
      <c r="D85" s="77">
        <f>'MASTER COSTS'!$B85*B85</f>
        <v>0</v>
      </c>
      <c r="F85" s="95"/>
      <c r="G85" s="63"/>
      <c r="H85" s="77">
        <f>'MASTER COSTS'!$B85*F85</f>
        <v>0</v>
      </c>
    </row>
    <row r="86" spans="1:8" x14ac:dyDescent="0.2">
      <c r="A86" s="7" t="s">
        <v>105</v>
      </c>
      <c r="B86" s="95"/>
      <c r="C86" s="63"/>
      <c r="D86" s="77">
        <f>'MASTER COSTS'!$B86*B86</f>
        <v>0</v>
      </c>
      <c r="F86" s="95"/>
      <c r="G86" s="63"/>
      <c r="H86" s="77">
        <f>'MASTER COSTS'!$B86*F86</f>
        <v>0</v>
      </c>
    </row>
    <row r="87" spans="1:8" x14ac:dyDescent="0.2">
      <c r="A87" s="7" t="s">
        <v>106</v>
      </c>
      <c r="B87" s="95"/>
      <c r="C87" s="63"/>
      <c r="D87" s="77">
        <f>'MASTER COSTS'!$B87*B87</f>
        <v>0</v>
      </c>
      <c r="F87" s="95"/>
      <c r="G87" s="63"/>
      <c r="H87" s="77">
        <f>'MASTER COSTS'!$B87*F87</f>
        <v>0</v>
      </c>
    </row>
    <row r="88" spans="1:8" x14ac:dyDescent="0.2">
      <c r="A88" s="63"/>
      <c r="B88" s="53"/>
      <c r="C88" s="63"/>
      <c r="D88" s="54"/>
      <c r="F88" s="53"/>
      <c r="G88" s="63"/>
      <c r="H88" s="54"/>
    </row>
    <row r="89" spans="1:8" x14ac:dyDescent="0.2">
      <c r="A89" s="51" t="s">
        <v>196</v>
      </c>
      <c r="B89" s="100"/>
      <c r="C89" s="63" t="s">
        <v>197</v>
      </c>
      <c r="D89" s="77">
        <f>'MASTER COSTS'!$B89*B89</f>
        <v>0</v>
      </c>
      <c r="E89" s="50"/>
      <c r="F89" s="100"/>
      <c r="G89" s="63" t="s">
        <v>197</v>
      </c>
      <c r="H89" s="77">
        <f>'MASTER COSTS'!$B89*F89</f>
        <v>0</v>
      </c>
    </row>
    <row r="90" spans="1:8" x14ac:dyDescent="0.2">
      <c r="B90" s="101"/>
      <c r="C90" s="45" t="s">
        <v>198</v>
      </c>
      <c r="D90" s="77">
        <f>'MASTER COSTS'!$B90*B90</f>
        <v>0</v>
      </c>
      <c r="F90" s="101"/>
      <c r="G90" s="45" t="s">
        <v>198</v>
      </c>
      <c r="H90" s="77">
        <f>'MASTER COSTS'!$B90*F90</f>
        <v>0</v>
      </c>
    </row>
    <row r="91" spans="1:8" x14ac:dyDescent="0.2">
      <c r="A91" s="49"/>
      <c r="B91" s="59"/>
      <c r="C91" s="63"/>
      <c r="D91" s="54"/>
      <c r="F91" s="59"/>
      <c r="G91" s="63"/>
      <c r="H91" s="54"/>
    </row>
    <row r="92" spans="1:8" x14ac:dyDescent="0.2">
      <c r="A92" s="78" t="s">
        <v>110</v>
      </c>
      <c r="B92" s="79"/>
      <c r="C92" s="78"/>
      <c r="D92" s="80">
        <f>SUM(D18:D91)</f>
        <v>0</v>
      </c>
      <c r="E92" s="93"/>
      <c r="F92" s="79"/>
      <c r="G92" s="78"/>
      <c r="H92" s="80">
        <f>SUM(H18:H91)</f>
        <v>0</v>
      </c>
    </row>
    <row r="93" spans="1:8" x14ac:dyDescent="0.2">
      <c r="D93" s="54"/>
      <c r="H93" s="54"/>
    </row>
    <row r="94" spans="1:8" x14ac:dyDescent="0.2">
      <c r="A94" s="69" t="s">
        <v>111</v>
      </c>
      <c r="B94" s="81"/>
      <c r="C94" s="69"/>
      <c r="D94" s="82"/>
      <c r="E94" s="50"/>
      <c r="F94" s="81"/>
      <c r="G94" s="69"/>
      <c r="H94" s="82"/>
    </row>
    <row r="95" spans="1:8" x14ac:dyDescent="0.2">
      <c r="A95" s="48" t="s">
        <v>112</v>
      </c>
      <c r="B95" s="83" t="s">
        <v>199</v>
      </c>
      <c r="C95" s="44"/>
      <c r="D95" s="84"/>
      <c r="E95" s="72"/>
      <c r="F95" s="83" t="s">
        <v>199</v>
      </c>
      <c r="G95" s="44"/>
      <c r="H95" s="84"/>
    </row>
    <row r="96" spans="1:8" x14ac:dyDescent="0.2">
      <c r="A96" s="45" t="s">
        <v>113</v>
      </c>
      <c r="B96" s="95"/>
      <c r="D96" s="77">
        <f>'MASTER COSTS'!$B96*B96</f>
        <v>0</v>
      </c>
      <c r="F96" s="95"/>
      <c r="H96" s="77">
        <f>'MASTER COSTS'!$B96*F96</f>
        <v>0</v>
      </c>
    </row>
    <row r="97" spans="1:8" x14ac:dyDescent="0.2">
      <c r="A97" s="45" t="s">
        <v>114</v>
      </c>
      <c r="B97" s="95"/>
      <c r="D97" s="77">
        <f>'MASTER COSTS'!$B97*B97</f>
        <v>0</v>
      </c>
      <c r="F97" s="95"/>
      <c r="H97" s="77">
        <f>'MASTER COSTS'!$B97*F97</f>
        <v>0</v>
      </c>
    </row>
    <row r="98" spans="1:8" x14ac:dyDescent="0.2">
      <c r="A98" s="45" t="s">
        <v>115</v>
      </c>
      <c r="B98" s="95"/>
      <c r="D98" s="77">
        <f>'MASTER COSTS'!$B98*B98</f>
        <v>0</v>
      </c>
      <c r="F98" s="95"/>
      <c r="H98" s="77">
        <f>'MASTER COSTS'!$B98*F98</f>
        <v>0</v>
      </c>
    </row>
    <row r="99" spans="1:8" x14ac:dyDescent="0.2">
      <c r="A99" s="45" t="s">
        <v>116</v>
      </c>
      <c r="B99" s="95"/>
      <c r="D99" s="77">
        <f>'MASTER COSTS'!$B99*B99</f>
        <v>0</v>
      </c>
      <c r="F99" s="95"/>
      <c r="H99" s="77">
        <f>'MASTER COSTS'!$B99*F99</f>
        <v>0</v>
      </c>
    </row>
    <row r="100" spans="1:8" x14ac:dyDescent="0.2">
      <c r="A100" s="45" t="s">
        <v>117</v>
      </c>
      <c r="B100" s="95"/>
      <c r="D100" s="77">
        <f>'MASTER COSTS'!$B100*B100</f>
        <v>0</v>
      </c>
      <c r="F100" s="95"/>
      <c r="H100" s="77">
        <f>'MASTER COSTS'!$B100*F100</f>
        <v>0</v>
      </c>
    </row>
    <row r="101" spans="1:8" x14ac:dyDescent="0.2">
      <c r="A101" s="45" t="s">
        <v>118</v>
      </c>
      <c r="B101" s="95"/>
      <c r="D101" s="77">
        <f>'MASTER COSTS'!$B101*B101</f>
        <v>0</v>
      </c>
      <c r="F101" s="95"/>
      <c r="H101" s="77">
        <f>'MASTER COSTS'!$B101*F101</f>
        <v>0</v>
      </c>
    </row>
    <row r="102" spans="1:8" x14ac:dyDescent="0.2">
      <c r="A102" s="45" t="s">
        <v>119</v>
      </c>
      <c r="B102" s="95"/>
      <c r="D102" s="77">
        <f>'MASTER COSTS'!$B102*B102</f>
        <v>0</v>
      </c>
      <c r="F102" s="95"/>
      <c r="H102" s="77">
        <f>'MASTER COSTS'!$B102*F102</f>
        <v>0</v>
      </c>
    </row>
    <row r="103" spans="1:8" x14ac:dyDescent="0.2">
      <c r="A103" s="63" t="s">
        <v>120</v>
      </c>
      <c r="B103" s="95"/>
      <c r="D103" s="77">
        <f>'MASTER COSTS'!$B103*B103</f>
        <v>0</v>
      </c>
      <c r="F103" s="95"/>
      <c r="H103" s="77">
        <f>'MASTER COSTS'!$B103*F103</f>
        <v>0</v>
      </c>
    </row>
    <row r="104" spans="1:8" x14ac:dyDescent="0.2">
      <c r="A104" s="63" t="s">
        <v>121</v>
      </c>
      <c r="B104" s="95"/>
      <c r="C104" s="63"/>
      <c r="D104" s="77">
        <f>'MASTER COSTS'!$B104*B104</f>
        <v>0</v>
      </c>
      <c r="F104" s="95"/>
      <c r="G104" s="63"/>
      <c r="H104" s="77">
        <f>'MASTER COSTS'!$B104*F104</f>
        <v>0</v>
      </c>
    </row>
    <row r="105" spans="1:8" x14ac:dyDescent="0.2">
      <c r="A105" s="63" t="s">
        <v>122</v>
      </c>
      <c r="B105" s="95"/>
      <c r="C105" s="63"/>
      <c r="D105" s="77">
        <f>'MASTER COSTS'!$B105*B105</f>
        <v>0</v>
      </c>
      <c r="F105" s="95"/>
      <c r="G105" s="63"/>
      <c r="H105" s="77">
        <f>'MASTER COSTS'!$B105*F105</f>
        <v>0</v>
      </c>
    </row>
    <row r="106" spans="1:8" x14ac:dyDescent="0.2">
      <c r="A106" s="63"/>
      <c r="B106" s="53"/>
      <c r="C106" s="63"/>
      <c r="D106" s="54"/>
      <c r="F106" s="53"/>
      <c r="G106" s="63"/>
      <c r="H106" s="54"/>
    </row>
    <row r="107" spans="1:8" x14ac:dyDescent="0.2">
      <c r="A107" s="49" t="s">
        <v>123</v>
      </c>
      <c r="B107" s="85" t="s">
        <v>194</v>
      </c>
      <c r="C107" s="49"/>
      <c r="D107" s="54"/>
      <c r="E107" s="50"/>
      <c r="F107" s="85" t="s">
        <v>194</v>
      </c>
      <c r="G107" s="49"/>
      <c r="H107" s="54"/>
    </row>
    <row r="108" spans="1:8" x14ac:dyDescent="0.2">
      <c r="A108" s="63" t="s">
        <v>124</v>
      </c>
      <c r="B108" s="95"/>
      <c r="C108" s="63"/>
      <c r="D108" s="77">
        <f>'MASTER COSTS'!$B108*B108</f>
        <v>0</v>
      </c>
      <c r="F108" s="95"/>
      <c r="G108" s="63"/>
      <c r="H108" s="77">
        <f>'MASTER COSTS'!$B108*F108</f>
        <v>0</v>
      </c>
    </row>
    <row r="109" spans="1:8" x14ac:dyDescent="0.2">
      <c r="A109" s="63" t="s">
        <v>125</v>
      </c>
      <c r="B109" s="95"/>
      <c r="C109" s="63"/>
      <c r="D109" s="77">
        <f>'MASTER COSTS'!$B109*B109</f>
        <v>0</v>
      </c>
      <c r="F109" s="95"/>
      <c r="G109" s="63"/>
      <c r="H109" s="77">
        <f>'MASTER COSTS'!$B109*F109</f>
        <v>0</v>
      </c>
    </row>
    <row r="110" spans="1:8" x14ac:dyDescent="0.2">
      <c r="A110" s="63" t="s">
        <v>118</v>
      </c>
      <c r="B110" s="95"/>
      <c r="C110" s="63"/>
      <c r="D110" s="77">
        <f>'MASTER COSTS'!$B110*B110</f>
        <v>0</v>
      </c>
      <c r="F110" s="95"/>
      <c r="G110" s="63"/>
      <c r="H110" s="77">
        <f>'MASTER COSTS'!$B110*F110</f>
        <v>0</v>
      </c>
    </row>
    <row r="111" spans="1:8" x14ac:dyDescent="0.2">
      <c r="A111" s="63" t="s">
        <v>94</v>
      </c>
      <c r="B111" s="95"/>
      <c r="C111" s="63"/>
      <c r="D111" s="77">
        <f>'MASTER COSTS'!$B111*B111</f>
        <v>0</v>
      </c>
      <c r="F111" s="95"/>
      <c r="G111" s="63"/>
      <c r="H111" s="77">
        <f>'MASTER COSTS'!$B111*F111</f>
        <v>0</v>
      </c>
    </row>
    <row r="112" spans="1:8" x14ac:dyDescent="0.2">
      <c r="A112" s="63" t="s">
        <v>126</v>
      </c>
      <c r="B112" s="95"/>
      <c r="C112" s="63"/>
      <c r="D112" s="77">
        <f>'MASTER COSTS'!$B112*B112</f>
        <v>0</v>
      </c>
      <c r="F112" s="95"/>
      <c r="G112" s="63"/>
      <c r="H112" s="77">
        <f>'MASTER COSTS'!$B112*F112</f>
        <v>0</v>
      </c>
    </row>
    <row r="113" spans="1:9" x14ac:dyDescent="0.2">
      <c r="A113" s="63" t="s">
        <v>127</v>
      </c>
      <c r="B113" s="95"/>
      <c r="C113" s="63"/>
      <c r="D113" s="77">
        <f>'MASTER COSTS'!$B113*B113</f>
        <v>0</v>
      </c>
      <c r="F113" s="95"/>
      <c r="G113" s="63"/>
      <c r="H113" s="77">
        <f>'MASTER COSTS'!$B113*F113</f>
        <v>0</v>
      </c>
    </row>
    <row r="114" spans="1:9" x14ac:dyDescent="0.2">
      <c r="A114" s="63" t="s">
        <v>128</v>
      </c>
      <c r="B114" s="95"/>
      <c r="C114" s="63"/>
      <c r="D114" s="77">
        <f>'MASTER COSTS'!$B114*B114</f>
        <v>0</v>
      </c>
      <c r="F114" s="95"/>
      <c r="G114" s="63"/>
      <c r="H114" s="77">
        <f>'MASTER COSTS'!$B114*F114</f>
        <v>0</v>
      </c>
    </row>
    <row r="115" spans="1:9" x14ac:dyDescent="0.2">
      <c r="A115" s="63" t="s">
        <v>129</v>
      </c>
      <c r="B115" s="95"/>
      <c r="C115" s="63"/>
      <c r="D115" s="77">
        <f>'MASTER COSTS'!$B115*B115</f>
        <v>0</v>
      </c>
      <c r="F115" s="95"/>
      <c r="G115" s="63"/>
      <c r="H115" s="77">
        <f>'MASTER COSTS'!$B115*F115</f>
        <v>0</v>
      </c>
    </row>
    <row r="116" spans="1:9" x14ac:dyDescent="0.2">
      <c r="A116" s="63" t="s">
        <v>130</v>
      </c>
      <c r="B116" s="95"/>
      <c r="C116" s="63"/>
      <c r="D116" s="77">
        <f>'MASTER COSTS'!$B116*B116</f>
        <v>0</v>
      </c>
      <c r="F116" s="95"/>
      <c r="G116" s="63"/>
      <c r="H116" s="77">
        <f>'MASTER COSTS'!$B116*F116</f>
        <v>0</v>
      </c>
    </row>
    <row r="117" spans="1:9" x14ac:dyDescent="0.2">
      <c r="A117" s="63" t="s">
        <v>131</v>
      </c>
      <c r="B117" s="95"/>
      <c r="C117" s="63"/>
      <c r="D117" s="77">
        <f>'MASTER COSTS'!$B117*B117</f>
        <v>0</v>
      </c>
      <c r="F117" s="95"/>
      <c r="G117" s="63"/>
      <c r="H117" s="77">
        <f>'MASTER COSTS'!$B117*F117</f>
        <v>0</v>
      </c>
    </row>
    <row r="118" spans="1:9" x14ac:dyDescent="0.2">
      <c r="A118" s="87" t="s">
        <v>132</v>
      </c>
      <c r="B118" s="79"/>
      <c r="C118" s="78"/>
      <c r="D118" s="80">
        <f>SUM(D96:D117)</f>
        <v>0</v>
      </c>
      <c r="E118" s="93"/>
      <c r="F118" s="79"/>
      <c r="G118" s="78"/>
      <c r="H118" s="80">
        <f>SUM(H96:H117)</f>
        <v>0</v>
      </c>
    </row>
    <row r="119" spans="1:9" x14ac:dyDescent="0.2">
      <c r="A119" s="49"/>
      <c r="B119" s="59"/>
      <c r="C119" s="63"/>
      <c r="D119" s="54"/>
      <c r="F119" s="59"/>
      <c r="G119" s="63"/>
      <c r="H119" s="54"/>
      <c r="I119" s="5"/>
    </row>
    <row r="120" spans="1:9" x14ac:dyDescent="0.2">
      <c r="A120" s="86" t="s">
        <v>98</v>
      </c>
      <c r="B120" s="81"/>
      <c r="C120" s="86"/>
      <c r="D120" s="76"/>
      <c r="E120" s="50"/>
      <c r="F120" s="81"/>
      <c r="G120" s="86"/>
      <c r="H120" s="76"/>
      <c r="I120" s="5"/>
    </row>
    <row r="121" spans="1:9" x14ac:dyDescent="0.2">
      <c r="A121" s="63" t="s">
        <v>133</v>
      </c>
      <c r="B121" s="95"/>
      <c r="C121" s="63" t="s">
        <v>193</v>
      </c>
      <c r="D121" s="77">
        <f>'MASTER COSTS'!$B121*B121</f>
        <v>0</v>
      </c>
      <c r="F121" s="95"/>
      <c r="G121" s="63" t="s">
        <v>193</v>
      </c>
      <c r="H121" s="77">
        <f>'MASTER COSTS'!$B121*F121</f>
        <v>0</v>
      </c>
      <c r="I121" s="5"/>
    </row>
    <row r="122" spans="1:9" x14ac:dyDescent="0.2">
      <c r="A122" s="45" t="s">
        <v>134</v>
      </c>
      <c r="B122" s="95"/>
      <c r="C122" s="45" t="s">
        <v>200</v>
      </c>
      <c r="D122" s="77">
        <f>'MASTER COSTS'!$B122*B122*$B$134</f>
        <v>0</v>
      </c>
      <c r="F122" s="95"/>
      <c r="G122" s="45" t="s">
        <v>200</v>
      </c>
      <c r="H122" s="77">
        <f>'MASTER COSTS'!$B122*F122*$B$134</f>
        <v>0</v>
      </c>
    </row>
    <row r="123" spans="1:9" x14ac:dyDescent="0.2">
      <c r="A123" s="45" t="s">
        <v>136</v>
      </c>
      <c r="B123" s="95"/>
      <c r="C123" s="45" t="s">
        <v>193</v>
      </c>
      <c r="D123" s="77">
        <f>'MASTER COSTS'!$B123*B123*$B$134</f>
        <v>0</v>
      </c>
      <c r="F123" s="95"/>
      <c r="G123" s="45" t="s">
        <v>193</v>
      </c>
      <c r="H123" s="77">
        <f>'MASTER COSTS'!$B123*F123*$B$134</f>
        <v>0</v>
      </c>
    </row>
    <row r="124" spans="1:9" x14ac:dyDescent="0.2">
      <c r="A124" s="63" t="s">
        <v>138</v>
      </c>
      <c r="B124" s="95"/>
      <c r="C124" s="63" t="s">
        <v>193</v>
      </c>
      <c r="D124" s="77">
        <f>'MASTER COSTS'!$B124*B124</f>
        <v>0</v>
      </c>
      <c r="F124" s="95"/>
      <c r="G124" s="63" t="s">
        <v>193</v>
      </c>
      <c r="H124" s="77">
        <f>'MASTER COSTS'!$B124*F124</f>
        <v>0</v>
      </c>
      <c r="I124" s="66"/>
    </row>
    <row r="125" spans="1:9" x14ac:dyDescent="0.2">
      <c r="A125" s="45" t="s">
        <v>139</v>
      </c>
      <c r="B125" s="95"/>
      <c r="C125" s="45" t="s">
        <v>193</v>
      </c>
      <c r="D125" s="77">
        <f>'MASTER COSTS'!$B125*B125</f>
        <v>0</v>
      </c>
      <c r="F125" s="95"/>
      <c r="G125" s="45" t="s">
        <v>193</v>
      </c>
      <c r="H125" s="77">
        <f>'MASTER COSTS'!$B125*F125</f>
        <v>0</v>
      </c>
      <c r="I125" s="66"/>
    </row>
    <row r="126" spans="1:9" x14ac:dyDescent="0.2">
      <c r="A126" s="45" t="s">
        <v>201</v>
      </c>
      <c r="B126" s="102"/>
      <c r="C126" s="45" t="s">
        <v>202</v>
      </c>
      <c r="D126" s="77">
        <f>'MASTER COSTS'!$B126*B126*(D92+(0.2*D118))</f>
        <v>0</v>
      </c>
      <c r="F126" s="102"/>
      <c r="G126" s="45" t="s">
        <v>202</v>
      </c>
      <c r="H126" s="77">
        <f>'MASTER COSTS'!$B126*F126*(H92+(0.2*H118))</f>
        <v>0</v>
      </c>
      <c r="I126" s="66"/>
    </row>
    <row r="127" spans="1:9" x14ac:dyDescent="0.2">
      <c r="A127" s="45" t="s">
        <v>142</v>
      </c>
      <c r="B127" s="102"/>
      <c r="C127" s="45" t="s">
        <v>203</v>
      </c>
      <c r="D127" s="77">
        <f>'MASTER COSTS'!$B127*B127*B134</f>
        <v>0</v>
      </c>
      <c r="F127" s="102"/>
      <c r="G127" s="45" t="s">
        <v>203</v>
      </c>
      <c r="H127" s="77">
        <f>'MASTER COSTS'!$B127*F127*F134</f>
        <v>0</v>
      </c>
      <c r="I127" s="66"/>
    </row>
    <row r="128" spans="1:9" x14ac:dyDescent="0.2">
      <c r="A128" s="49" t="s">
        <v>143</v>
      </c>
      <c r="B128" s="59"/>
      <c r="C128" s="63"/>
      <c r="D128" s="77">
        <f>SUM(D121:D127)</f>
        <v>0</v>
      </c>
      <c r="F128" s="59"/>
      <c r="G128" s="63"/>
      <c r="H128" s="77">
        <f>SUM(H121:H127)</f>
        <v>0</v>
      </c>
    </row>
    <row r="129" spans="1:9" x14ac:dyDescent="0.2">
      <c r="D129" s="54"/>
      <c r="H129" s="54"/>
      <c r="I129" s="66"/>
    </row>
    <row r="130" spans="1:9" s="5" customFormat="1" x14ac:dyDescent="0.2">
      <c r="A130" s="114" t="s">
        <v>144</v>
      </c>
      <c r="B130" s="115"/>
      <c r="C130" s="114"/>
      <c r="D130" s="116">
        <f>SUM(D92+D118+D128)</f>
        <v>0</v>
      </c>
      <c r="E130" s="3"/>
      <c r="F130" s="115"/>
      <c r="G130" s="114"/>
      <c r="H130" s="116">
        <f>SUM(H92+H118+H128)</f>
        <v>0</v>
      </c>
      <c r="I130" s="117"/>
    </row>
    <row r="131" spans="1:9" x14ac:dyDescent="0.2">
      <c r="D131" s="54"/>
      <c r="H131" s="54"/>
      <c r="I131" s="66"/>
    </row>
    <row r="132" spans="1:9" x14ac:dyDescent="0.2">
      <c r="A132" s="48" t="s">
        <v>145</v>
      </c>
      <c r="D132" s="54"/>
      <c r="H132" s="54"/>
      <c r="I132" s="67"/>
    </row>
    <row r="133" spans="1:9" x14ac:dyDescent="0.2">
      <c r="A133" s="48" t="s">
        <v>146</v>
      </c>
      <c r="B133" s="49" t="s">
        <v>204</v>
      </c>
      <c r="C133" s="49"/>
      <c r="D133" s="49" t="s">
        <v>204</v>
      </c>
      <c r="F133" s="49" t="s">
        <v>204</v>
      </c>
      <c r="G133" s="49"/>
      <c r="H133" s="49" t="s">
        <v>204</v>
      </c>
      <c r="I133" s="68"/>
    </row>
    <row r="134" spans="1:9" x14ac:dyDescent="0.2">
      <c r="A134" s="45" t="s">
        <v>205</v>
      </c>
      <c r="B134" s="99"/>
      <c r="C134" s="45" t="s">
        <v>206</v>
      </c>
      <c r="D134" s="77">
        <f>'MASTER COSTS'!$B134*B134</f>
        <v>0</v>
      </c>
      <c r="F134" s="99"/>
      <c r="G134" s="45" t="s">
        <v>206</v>
      </c>
      <c r="H134" s="77">
        <f>'MASTER COSTS'!$B134*F134</f>
        <v>0</v>
      </c>
    </row>
    <row r="135" spans="1:9" x14ac:dyDescent="0.2">
      <c r="A135" s="45" t="s">
        <v>149</v>
      </c>
      <c r="B135" s="103"/>
      <c r="C135" s="45" t="s">
        <v>207</v>
      </c>
      <c r="D135" s="77">
        <f>'MASTER COSTS'!$B135*B135</f>
        <v>0</v>
      </c>
      <c r="F135" s="103"/>
      <c r="G135" s="45" t="s">
        <v>207</v>
      </c>
      <c r="H135" s="77">
        <f>'MASTER COSTS'!$B135*F135</f>
        <v>0</v>
      </c>
    </row>
    <row r="136" spans="1:9" x14ac:dyDescent="0.2">
      <c r="A136" s="7" t="s">
        <v>150</v>
      </c>
      <c r="B136" s="102"/>
      <c r="D136" s="77">
        <f>'MASTER COSTS'!$B136*B136</f>
        <v>0</v>
      </c>
      <c r="F136" s="102"/>
      <c r="H136" s="77">
        <f>'MASTER COSTS'!$B136*F136</f>
        <v>0</v>
      </c>
    </row>
    <row r="137" spans="1:9" x14ac:dyDescent="0.2">
      <c r="A137" s="48"/>
      <c r="B137" s="62"/>
      <c r="D137" s="54"/>
      <c r="F137" s="62"/>
      <c r="H137" s="54"/>
    </row>
    <row r="138" spans="1:9" x14ac:dyDescent="0.2">
      <c r="A138" s="48" t="s">
        <v>151</v>
      </c>
      <c r="B138" s="62"/>
      <c r="D138" s="54"/>
      <c r="F138" s="62"/>
      <c r="H138" s="54"/>
    </row>
    <row r="139" spans="1:9" x14ac:dyDescent="0.2">
      <c r="A139" s="45" t="s">
        <v>152</v>
      </c>
      <c r="B139" s="99"/>
      <c r="C139" s="45" t="s">
        <v>208</v>
      </c>
      <c r="D139" s="77">
        <f>'MASTER COSTS'!$B139*B139</f>
        <v>0</v>
      </c>
      <c r="F139" s="99"/>
      <c r="G139" s="45" t="s">
        <v>208</v>
      </c>
      <c r="H139" s="77">
        <f>'MASTER COSTS'!$B139*F139</f>
        <v>0</v>
      </c>
    </row>
    <row r="140" spans="1:9" x14ac:dyDescent="0.2">
      <c r="A140" s="45" t="s">
        <v>154</v>
      </c>
      <c r="B140" s="99"/>
      <c r="C140" s="45" t="s">
        <v>208</v>
      </c>
      <c r="D140" s="77">
        <f>'MASTER COSTS'!$B140*B140</f>
        <v>0</v>
      </c>
      <c r="F140" s="99"/>
      <c r="G140" s="45" t="s">
        <v>208</v>
      </c>
      <c r="H140" s="77">
        <f>'MASTER COSTS'!$B140*F140</f>
        <v>0</v>
      </c>
    </row>
    <row r="141" spans="1:9" x14ac:dyDescent="0.2">
      <c r="A141" s="45" t="s">
        <v>155</v>
      </c>
      <c r="B141" s="99"/>
      <c r="C141" s="45" t="s">
        <v>208</v>
      </c>
      <c r="D141" s="77">
        <f>'MASTER COSTS'!$B141*B141</f>
        <v>0</v>
      </c>
      <c r="F141" s="99"/>
      <c r="G141" s="45" t="s">
        <v>208</v>
      </c>
      <c r="H141" s="77">
        <f>'MASTER COSTS'!$B141*F141</f>
        <v>0</v>
      </c>
    </row>
    <row r="142" spans="1:9" x14ac:dyDescent="0.2">
      <c r="A142" s="45" t="s">
        <v>156</v>
      </c>
      <c r="B142" s="102"/>
      <c r="C142" s="45" t="s">
        <v>208</v>
      </c>
      <c r="D142" s="77">
        <f>'MASTER COSTS'!$B142*B142</f>
        <v>0</v>
      </c>
      <c r="F142" s="102"/>
      <c r="G142" s="45" t="s">
        <v>208</v>
      </c>
      <c r="H142" s="77">
        <f>'MASTER COSTS'!$B142*F142</f>
        <v>0</v>
      </c>
    </row>
    <row r="143" spans="1:9" x14ac:dyDescent="0.2">
      <c r="B143" s="104" t="s">
        <v>209</v>
      </c>
      <c r="C143" s="105"/>
      <c r="D143" s="106">
        <f>SUM(D134:D142)-D130</f>
        <v>0</v>
      </c>
      <c r="E143" s="93"/>
      <c r="F143" s="104" t="s">
        <v>209</v>
      </c>
      <c r="G143" s="105"/>
      <c r="H143" s="106">
        <f>SUM(H134:H142)-H130</f>
        <v>0</v>
      </c>
    </row>
  </sheetData>
  <mergeCells count="3">
    <mergeCell ref="B9:D9"/>
    <mergeCell ref="F9:H9"/>
    <mergeCell ref="H14:H15"/>
  </mergeCells>
  <printOptions gridLines="1"/>
  <pageMargins left="0" right="0" top="0" bottom="0" header="0.5" footer="0.5"/>
  <pageSetup scale="53" orientation="landscape"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2A5D5D77A6BBC48A0694287F8D82198" ma:contentTypeVersion="16" ma:contentTypeDescription="Create a new document." ma:contentTypeScope="" ma:versionID="9ff217ec8d7b4db3423d7de51223e365">
  <xsd:schema xmlns:xsd="http://www.w3.org/2001/XMLSchema" xmlns:xs="http://www.w3.org/2001/XMLSchema" xmlns:p="http://schemas.microsoft.com/office/2006/metadata/properties" xmlns:ns2="c04244ec-cdbf-4333-b0d3-74ee7a08873a" xmlns:ns3="8cdf2ea0-adb7-4240-91df-1415c110a4ae" targetNamespace="http://schemas.microsoft.com/office/2006/metadata/properties" ma:root="true" ma:fieldsID="d2216543eaa2c8dc23cf5d6d31b23a32" ns2:_="" ns3:_="">
    <xsd:import namespace="c04244ec-cdbf-4333-b0d3-74ee7a08873a"/>
    <xsd:import namespace="8cdf2ea0-adb7-4240-91df-1415c110a4a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4244ec-cdbf-4333-b0d3-74ee7a0887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c3718347-7ac7-43d2-8bc2-3254bf33472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cdf2ea0-adb7-4240-91df-1415c110a4ae"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d61b4e66-9669-46e7-af83-9a1c6281c3b5}" ma:internalName="TaxCatchAll" ma:showField="CatchAllData" ma:web="8cdf2ea0-adb7-4240-91df-1415c110a4a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8cdf2ea0-adb7-4240-91df-1415c110a4ae">
      <UserInfo>
        <DisplayName>Ben Jenkins</DisplayName>
        <AccountId>308</AccountId>
        <AccountType/>
      </UserInfo>
      <UserInfo>
        <DisplayName>Ken Schroeder</DisplayName>
        <AccountId>34</AccountId>
        <AccountType/>
      </UserInfo>
      <UserInfo>
        <DisplayName>MICHAEL J BALLWEG</DisplayName>
        <AccountId>14</AccountId>
        <AccountType/>
      </UserInfo>
      <UserInfo>
        <DisplayName>Anne Pfeiffer</DisplayName>
        <AccountId>538</AccountId>
        <AccountType/>
      </UserInfo>
    </SharedWithUsers>
    <lcf76f155ced4ddcb4097134ff3c332f xmlns="c04244ec-cdbf-4333-b0d3-74ee7a08873a">
      <Terms xmlns="http://schemas.microsoft.com/office/infopath/2007/PartnerControls"/>
    </lcf76f155ced4ddcb4097134ff3c332f>
    <TaxCatchAll xmlns="8cdf2ea0-adb7-4240-91df-1415c110a4ae" xsi:nil="true"/>
  </documentManagement>
</p:properties>
</file>

<file path=customXml/itemProps1.xml><?xml version="1.0" encoding="utf-8"?>
<ds:datastoreItem xmlns:ds="http://schemas.openxmlformats.org/officeDocument/2006/customXml" ds:itemID="{B4CF8607-8F1A-4737-92FB-8E52B6D84DFD}">
  <ds:schemaRefs>
    <ds:schemaRef ds:uri="http://schemas.microsoft.com/sharepoint/v3/contenttype/forms"/>
  </ds:schemaRefs>
</ds:datastoreItem>
</file>

<file path=customXml/itemProps2.xml><?xml version="1.0" encoding="utf-8"?>
<ds:datastoreItem xmlns:ds="http://schemas.openxmlformats.org/officeDocument/2006/customXml" ds:itemID="{E63A33C8-1DFE-4F89-9FF6-5295600325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4244ec-cdbf-4333-b0d3-74ee7a08873a"/>
    <ds:schemaRef ds:uri="8cdf2ea0-adb7-4240-91df-1415c110a4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307F093-CE6F-47A1-9B49-496DA7DDCFC2}">
  <ds:schemaRefs>
    <ds:schemaRef ds:uri="http://www.w3.org/XML/1998/namespace"/>
    <ds:schemaRef ds:uri="c04244ec-cdbf-4333-b0d3-74ee7a08873a"/>
    <ds:schemaRef ds:uri="http://purl.org/dc/terms/"/>
    <ds:schemaRef ds:uri="http://purl.org/dc/dcmitype/"/>
    <ds:schemaRef ds:uri="8cdf2ea0-adb7-4240-91df-1415c110a4ae"/>
    <ds:schemaRef ds:uri="http://schemas.microsoft.com/office/2006/documentManagement/types"/>
    <ds:schemaRef ds:uri="http://schemas.microsoft.com/office/2006/metadata/properties"/>
    <ds:schemaRef ds:uri="http://purl.org/dc/elements/1.1/"/>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MASTER COSTS</vt:lpstr>
      <vt:lpstr>Crop EXAMPLE</vt:lpstr>
      <vt:lpstr>Crop #1</vt:lpstr>
      <vt:lpstr>Crop #2</vt:lpstr>
      <vt:lpstr>Crop #3</vt:lpstr>
    </vt:vector>
  </TitlesOfParts>
  <Manager/>
  <Company>Green Lake County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cheiman</dc:creator>
  <cp:keywords/>
  <dc:description/>
  <cp:lastModifiedBy>Anne Pfeiffer</cp:lastModifiedBy>
  <cp:revision/>
  <dcterms:created xsi:type="dcterms:W3CDTF">2008-01-03T21:05:03Z</dcterms:created>
  <dcterms:modified xsi:type="dcterms:W3CDTF">2022-11-21T21:34:25Z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0x01010072A5D5D77A6BBC48A0694287F8D82198</vt:lpwstr>
  </property>
  <property fmtid="{D5CDD505-2E9C-101B-9397-08002B2CF9AE}" pid="3" name="MediaServiceImageTags">
    <vt:lpwstr/>
  </property>
</Properties>
</file>